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tops to % Signal" sheetId="1" state="visible" r:id="rId3"/>
    <sheet name="CV to Stops" sheetId="2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<sst xmlns="http://schemas.openxmlformats.org/spreadsheetml/2006/main" count="52" uniqueCount="24">
  <si>
    <t xml:space="preserve">Stops</t>
  </si>
  <si>
    <t xml:space="preserve">Linear Light
(% Reflectance)</t>
  </si>
  <si>
    <t xml:space="preserve">ARRI LogC</t>
  </si>
  <si>
    <t xml:space="preserve">Sony S-Log</t>
  </si>
  <si>
    <t xml:space="preserve">Sony S-Log2</t>
  </si>
  <si>
    <t xml:space="preserve">Sony S-Log3</t>
  </si>
  <si>
    <t xml:space="preserve">RED Log3G10</t>
  </si>
  <si>
    <t xml:space="preserve">REDlogfilm</t>
  </si>
  <si>
    <t xml:space="preserve">Panasonic Vlog</t>
  </si>
  <si>
    <t xml:space="preserve">DJI Dlog</t>
  </si>
  <si>
    <t xml:space="preserve">Canon Log</t>
  </si>
  <si>
    <t xml:space="preserve">Canon Log2</t>
  </si>
  <si>
    <t xml:space="preserve">Canon Log 3</t>
  </si>
  <si>
    <t xml:space="preserve">Cineon Log</t>
  </si>
  <si>
    <t xml:space="preserve">ACEScc</t>
  </si>
  <si>
    <t xml:space="preserve">ACEScct</t>
  </si>
  <si>
    <t xml:space="preserve">Rec709 Camera</t>
  </si>
  <si>
    <t xml:space="preserve">Linear CV</t>
  </si>
  <si>
    <t xml:space="preserve">10-bit CV</t>
  </si>
  <si>
    <t xml:space="preserve">Float CV</t>
  </si>
  <si>
    <t xml:space="preserve">Video Legal V</t>
  </si>
  <si>
    <t xml:space="preserve">ARRI LogC3</t>
  </si>
  <si>
    <t xml:space="preserve">ARRI LogC4</t>
  </si>
  <si>
    <t xml:space="preserve">RED LogFilm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</si>
</sst>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0.0000%"/>
    <numFmt numFmtId="167" formatCode="0%"/>
    <numFmt numFmtId="168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66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'Stops to % Signal'!$D$2</c:f>
              <c:strCache>
                <c:ptCount val="1"/>
                <c:pt idx="0">
                  <c:v>ARRI LogC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Signal'!$D$3:$D$43</c:f>
              <c:numCache>
                <c:formatCode>General</c:formatCode>
                <c:ptCount val="41"/>
                <c:pt idx="0">
                  <c:v>0.036223937170312</c:v>
                </c:pt>
                <c:pt idx="1">
                  <c:v>0.0366803447490914</c:v>
                </c:pt>
                <c:pt idx="2">
                  <c:v>0.0373258025369711</c:v>
                </c:pt>
                <c:pt idx="3">
                  <c:v>0.0382386176945299</c:v>
                </c:pt>
                <c:pt idx="4">
                  <c:v>0.0395295332702893</c:v>
                </c:pt>
                <c:pt idx="5">
                  <c:v>0.0413551635854069</c:v>
                </c:pt>
                <c:pt idx="6">
                  <c:v>0.0439369947369257</c:v>
                </c:pt>
                <c:pt idx="7">
                  <c:v>0.0475882553671608</c:v>
                </c:pt>
                <c:pt idx="8">
                  <c:v>0.0527519176701983</c:v>
                </c:pt>
                <c:pt idx="9">
                  <c:v>0.0600544389306687</c:v>
                </c:pt>
                <c:pt idx="10">
                  <c:v>0.0703817635367437</c:v>
                </c:pt>
                <c:pt idx="11">
                  <c:v>0.0849868060576844</c:v>
                </c:pt>
                <c:pt idx="12">
                  <c:v>0.105581136659839</c:v>
                </c:pt>
                <c:pt idx="13">
                  <c:v>0.13111702645963</c:v>
                </c:pt>
                <c:pt idx="14">
                  <c:v>0.160152222747317</c:v>
                </c:pt>
                <c:pt idx="15">
                  <c:v>0.192306262826618</c:v>
                </c:pt>
                <c:pt idx="16">
                  <c:v>0.227106105866862</c:v>
                </c:pt>
                <c:pt idx="17">
                  <c:v>0.264057868707992</c:v>
                </c:pt>
                <c:pt idx="18">
                  <c:v>0.302700569964237</c:v>
                </c:pt>
                <c:pt idx="19">
                  <c:v>0.342636288214706</c:v>
                </c:pt>
                <c:pt idx="20">
                  <c:v>0.383540273117206</c:v>
                </c:pt>
                <c:pt idx="21">
                  <c:v>0.425158022977155</c:v>
                </c:pt>
                <c:pt idx="22">
                  <c:v>0.467295846341842</c:v>
                </c:pt>
                <c:pt idx="23">
                  <c:v>0.509809407934619</c:v>
                </c:pt>
                <c:pt idx="24">
                  <c:v>0.552592765976785</c:v>
                </c:pt>
                <c:pt idx="25">
                  <c:v>0.595568995290088</c:v>
                </c:pt>
                <c:pt idx="26">
                  <c:v>0.638682668457601</c:v>
                </c:pt>
                <c:pt idx="27">
                  <c:v>0.681894066164928</c:v>
                </c:pt>
                <c:pt idx="28">
                  <c:v>0.725174836026624</c:v>
                </c:pt>
                <c:pt idx="29">
                  <c:v>0.768504795335716</c:v>
                </c:pt>
                <c:pt idx="30">
                  <c:v>0.811869605045998</c:v>
                </c:pt>
                <c:pt idx="31">
                  <c:v>0.855259091903341</c:v>
                </c:pt>
                <c:pt idx="32">
                  <c:v>0.898666045265719</c:v>
                </c:pt>
                <c:pt idx="33">
                  <c:v>0.942085357886731</c:v>
                </c:pt>
                <c:pt idx="34">
                  <c:v>0.985513414114461</c:v>
                </c:pt>
                <c:pt idx="35">
                  <c:v>1.02894765515273</c:v>
                </c:pt>
                <c:pt idx="36">
                  <c:v>1.07238627058643</c:v>
                </c:pt>
                <c:pt idx="37">
                  <c:v>1.11582797972196</c:v>
                </c:pt>
                <c:pt idx="38">
                  <c:v>1.15927187670366</c:v>
                </c:pt>
                <c:pt idx="39">
                  <c:v>1.20271732086056</c:v>
                </c:pt>
                <c:pt idx="40">
                  <c:v>1.24616385910272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'Stops to % Signal'!$G$2</c:f>
              <c:strCache>
                <c:ptCount val="1"/>
                <c:pt idx="0">
                  <c:v>Sony S-Log3</c:v>
                </c:pt>
              </c:strCache>
            </c:strRef>
          </c:tx>
          <c:spPr>
            <a:solidFill>
              <a:srgbClr val="66cc00"/>
            </a:solidFill>
            <a:ln w="28800">
              <a:solidFill>
                <a:srgbClr val="66cc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Signal'!$G$3:$G$43</c:f>
              <c:numCache>
                <c:formatCode>General</c:formatCode>
                <c:ptCount val="41"/>
                <c:pt idx="0">
                  <c:v>0.0367474724342202</c:v>
                </c:pt>
                <c:pt idx="1">
                  <c:v>0.0373105313963941</c:v>
                </c:pt>
                <c:pt idx="2">
                  <c:v>0.0381068170171161</c:v>
                </c:pt>
                <c:pt idx="3">
                  <c:v>0.039232934941464</c:v>
                </c:pt>
                <c:pt idx="4">
                  <c:v>0.0408255061829081</c:v>
                </c:pt>
                <c:pt idx="5">
                  <c:v>0.0430777420316037</c:v>
                </c:pt>
                <c:pt idx="6">
                  <c:v>0.046262884514492</c:v>
                </c:pt>
                <c:pt idx="7">
                  <c:v>0.0507673562118833</c:v>
                </c:pt>
                <c:pt idx="8">
                  <c:v>0.0571376411776598</c:v>
                </c:pt>
                <c:pt idx="9">
                  <c:v>0.0661465845724424</c:v>
                </c:pt>
                <c:pt idx="10">
                  <c:v>0.0788871545039954</c:v>
                </c:pt>
                <c:pt idx="11">
                  <c:v>0.0969050412935606</c:v>
                </c:pt>
                <c:pt idx="12">
                  <c:v>0.122386181233009</c:v>
                </c:pt>
                <c:pt idx="13">
                  <c:v>0.148090450783744</c:v>
                </c:pt>
                <c:pt idx="14">
                  <c:v>0.177469671583202</c:v>
                </c:pt>
                <c:pt idx="15">
                  <c:v>0.210156766804112</c:v>
                </c:pt>
                <c:pt idx="16">
                  <c:v>0.245674402631008</c:v>
                </c:pt>
                <c:pt idx="17">
                  <c:v>0.283510942733535</c:v>
                </c:pt>
                <c:pt idx="18">
                  <c:v>0.323180289260176</c:v>
                </c:pt>
                <c:pt idx="19">
                  <c:v>0.36425752266726</c:v>
                </c:pt>
                <c:pt idx="20">
                  <c:v>0.406392694098438</c:v>
                </c:pt>
                <c:pt idx="21">
                  <c:v>0.449309746353231</c:v>
                </c:pt>
                <c:pt idx="22">
                  <c:v>0.492797584718405</c:v>
                </c:pt>
                <c:pt idx="23">
                  <c:v>0.536698368580733</c:v>
                </c:pt>
                <c:pt idx="24">
                  <c:v>0.580895960365089</c:v>
                </c:pt>
                <c:pt idx="25">
                  <c:v>0.625305884716599</c:v>
                </c:pt>
                <c:pt idx="26">
                  <c:v>0.66986719855156</c:v>
                </c:pt>
                <c:pt idx="27">
                  <c:v>0.714536191543664</c:v>
                </c:pt>
                <c:pt idx="28">
                  <c:v>0.759281642940527</c:v>
                </c:pt>
                <c:pt idx="29">
                  <c:v>0.80408131833174</c:v>
                </c:pt>
                <c:pt idx="30">
                  <c:v>0.848919416054341</c:v>
                </c:pt>
                <c:pt idx="31">
                  <c:v>0.893784722666166</c:v>
                </c:pt>
                <c:pt idx="32">
                  <c:v>0.938669289005985</c:v>
                </c:pt>
                <c:pt idx="33">
                  <c:v>0.983567484112796</c:v>
                </c:pt>
                <c:pt idx="34">
                  <c:v>1.0284753212594</c:v>
                </c:pt>
                <c:pt idx="35">
                  <c:v>1.07338997888257</c:v>
                </c:pt>
                <c:pt idx="36">
                  <c:v>1.118309460574</c:v>
                </c:pt>
                <c:pt idx="37">
                  <c:v>1.16323235402854</c:v>
                </c:pt>
                <c:pt idx="38">
                  <c:v>1.20815766027986</c:v>
                </c:pt>
                <c:pt idx="39">
                  <c:v>1.25308467279414</c:v>
                </c:pt>
                <c:pt idx="40">
                  <c:v>1.29801289189754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'Stops to % Signal'!$H$2</c:f>
              <c:strCache>
                <c:ptCount val="1"/>
                <c:pt idx="0">
                  <c:v>RED Log3G10</c:v>
                </c:pt>
              </c:strCache>
            </c:strRef>
          </c:tx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Signal'!$H$3:$H$43</c:f>
              <c:numCache>
                <c:formatCode>General</c:formatCode>
                <c:ptCount val="41"/>
                <c:pt idx="0">
                  <c:v>0.0350671142687711</c:v>
                </c:pt>
                <c:pt idx="1">
                  <c:v>0.0355653403611244</c:v>
                </c:pt>
                <c:pt idx="2">
                  <c:v>0.0362662338355934</c:v>
                </c:pt>
                <c:pt idx="3">
                  <c:v>0.0372501318734129</c:v>
                </c:pt>
                <c:pt idx="4">
                  <c:v>0.0386272041060998</c:v>
                </c:pt>
                <c:pt idx="5">
                  <c:v>0.0405466513939122</c:v>
                </c:pt>
                <c:pt idx="6">
                  <c:v>0.0432070308806702</c:v>
                </c:pt>
                <c:pt idx="7">
                  <c:v>0.046866227466324</c:v>
                </c:pt>
                <c:pt idx="8">
                  <c:v>0.0518480597594022</c:v>
                </c:pt>
                <c:pt idx="9">
                  <c:v>0.058540583531524</c:v>
                </c:pt>
                <c:pt idx="10">
                  <c:v>0.0673796934783009</c:v>
                </c:pt>
                <c:pt idx="11">
                  <c:v>0.0788124557771108</c:v>
                </c:pt>
                <c:pt idx="12">
                  <c:v>0.0932399487777784</c:v>
                </c:pt>
                <c:pt idx="13">
                  <c:v>0.110949556630453</c:v>
                </c:pt>
                <c:pt idx="14">
                  <c:v>0.132057111360839</c:v>
                </c:pt>
                <c:pt idx="15">
                  <c:v>0.15648140117615</c:v>
                </c:pt>
                <c:pt idx="16">
                  <c:v>0.183962173044103</c:v>
                </c:pt>
                <c:pt idx="17">
                  <c:v>0.214113699714204</c:v>
                </c:pt>
                <c:pt idx="18">
                  <c:v>0.246492444226372</c:v>
                </c:pt>
                <c:pt idx="19">
                  <c:v>0.280657180457365</c:v>
                </c:pt>
                <c:pt idx="20">
                  <c:v>0.316209553655924</c:v>
                </c:pt>
                <c:pt idx="21">
                  <c:v>0.352813782776033</c:v>
                </c:pt>
                <c:pt idx="22">
                  <c:v>0.390200499521358</c:v>
                </c:pt>
                <c:pt idx="23">
                  <c:v>0.428161209993364</c:v>
                </c:pt>
                <c:pt idx="24">
                  <c:v>0.466538651494936</c:v>
                </c:pt>
                <c:pt idx="25">
                  <c:v>0.505216385405333</c:v>
                </c:pt>
                <c:pt idx="26">
                  <c:v>0.544109337971604</c:v>
                </c:pt>
                <c:pt idx="27">
                  <c:v>0.583155938631525</c:v>
                </c:pt>
                <c:pt idx="28">
                  <c:v>0.622311926899453</c:v>
                </c:pt>
                <c:pt idx="29">
                  <c:v>0.661545638200672</c:v>
                </c:pt>
                <c:pt idx="30">
                  <c:v>0.700834496326812</c:v>
                </c:pt>
                <c:pt idx="31">
                  <c:v>0.740162443739067</c:v>
                </c:pt>
                <c:pt idx="32">
                  <c:v>0.779518078896624</c:v>
                </c:pt>
                <c:pt idx="33">
                  <c:v>0.818893316022839</c:v>
                </c:pt>
                <c:pt idx="34">
                  <c:v>0.858282425740971</c:v>
                </c:pt>
                <c:pt idx="35">
                  <c:v>0.897681350823078</c:v>
                </c:pt>
                <c:pt idx="36">
                  <c:v>0.937087219398053</c:v>
                </c:pt>
                <c:pt idx="37">
                  <c:v>0.976497999255979</c:v>
                </c:pt>
                <c:pt idx="38">
                  <c:v>1.01591225266171</c:v>
                </c:pt>
                <c:pt idx="39">
                  <c:v>1.05532896260991</c:v>
                </c:pt>
                <c:pt idx="40">
                  <c:v>1.09474740978263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'Stops to % Signal'!$P$2</c:f>
              <c:strCache>
                <c:ptCount val="1"/>
                <c:pt idx="0">
                  <c:v>ACEScc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Signal'!$P$3:$P$43</c:f>
              <c:numCache>
                <c:formatCode>General</c:formatCode>
                <c:ptCount val="41"/>
                <c:pt idx="5">
                  <c:v>-0.0144937892883797</c:v>
                </c:pt>
                <c:pt idx="6">
                  <c:v>0.0140450234970085</c:v>
                </c:pt>
                <c:pt idx="7">
                  <c:v>0.0425838362823966</c:v>
                </c:pt>
                <c:pt idx="8">
                  <c:v>0.0711226490677847</c:v>
                </c:pt>
                <c:pt idx="9">
                  <c:v>0.0996614618531728</c:v>
                </c:pt>
                <c:pt idx="10">
                  <c:v>0.128200274638561</c:v>
                </c:pt>
                <c:pt idx="11">
                  <c:v>0.156739087423949</c:v>
                </c:pt>
                <c:pt idx="12">
                  <c:v>0.185277900209337</c:v>
                </c:pt>
                <c:pt idx="13">
                  <c:v>0.213816712994725</c:v>
                </c:pt>
                <c:pt idx="14">
                  <c:v>0.242355525780113</c:v>
                </c:pt>
                <c:pt idx="15">
                  <c:v>0.270894338565502</c:v>
                </c:pt>
                <c:pt idx="16">
                  <c:v>0.29943315135089</c:v>
                </c:pt>
                <c:pt idx="17">
                  <c:v>0.327971964136278</c:v>
                </c:pt>
                <c:pt idx="18">
                  <c:v>0.356510776921666</c:v>
                </c:pt>
                <c:pt idx="19">
                  <c:v>0.385049589707054</c:v>
                </c:pt>
                <c:pt idx="20">
                  <c:v>0.413588402492442</c:v>
                </c:pt>
                <c:pt idx="21">
                  <c:v>0.44212721527783</c:v>
                </c:pt>
                <c:pt idx="22">
                  <c:v>0.470666028063218</c:v>
                </c:pt>
                <c:pt idx="23">
                  <c:v>0.499204840848607</c:v>
                </c:pt>
                <c:pt idx="24">
                  <c:v>0.527743653633995</c:v>
                </c:pt>
                <c:pt idx="25">
                  <c:v>0.556282466419383</c:v>
                </c:pt>
                <c:pt idx="26">
                  <c:v>0.584821279204771</c:v>
                </c:pt>
                <c:pt idx="27">
                  <c:v>0.613360091990159</c:v>
                </c:pt>
                <c:pt idx="28">
                  <c:v>0.641898904775547</c:v>
                </c:pt>
                <c:pt idx="29">
                  <c:v>0.670437717560935</c:v>
                </c:pt>
                <c:pt idx="30">
                  <c:v>0.698976530346323</c:v>
                </c:pt>
                <c:pt idx="31">
                  <c:v>0.727515343131712</c:v>
                </c:pt>
                <c:pt idx="32">
                  <c:v>0.7560541559171</c:v>
                </c:pt>
                <c:pt idx="33">
                  <c:v>0.784592968702488</c:v>
                </c:pt>
                <c:pt idx="34">
                  <c:v>0.813131781487876</c:v>
                </c:pt>
                <c:pt idx="35">
                  <c:v>0.841670594273264</c:v>
                </c:pt>
                <c:pt idx="36">
                  <c:v>0.870209407058652</c:v>
                </c:pt>
                <c:pt idx="37">
                  <c:v>0.89874821984404</c:v>
                </c:pt>
                <c:pt idx="38">
                  <c:v>0.927287032629428</c:v>
                </c:pt>
                <c:pt idx="39">
                  <c:v>0.955825845414817</c:v>
                </c:pt>
                <c:pt idx="40">
                  <c:v>0.984364658200205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'Stops to % Signal'!$Q$2</c:f>
              <c:strCache>
                <c:ptCount val="1"/>
                <c:pt idx="0">
                  <c:v>ACEScct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Signal'!$Q$3:$Q$43</c:f>
              <c:numCache>
                <c:formatCode>General</c:formatCode>
                <c:ptCount val="41"/>
                <c:pt idx="0">
                  <c:v>0.0747583103613607</c:v>
                </c:pt>
                <c:pt idx="1">
                  <c:v>0.0755257553771629</c:v>
                </c:pt>
                <c:pt idx="2">
                  <c:v>0.0766110865268859</c:v>
                </c:pt>
                <c:pt idx="3">
                  <c:v>0.0781459765584902</c:v>
                </c:pt>
                <c:pt idx="4">
                  <c:v>0.0803166388579363</c:v>
                </c:pt>
                <c:pt idx="5">
                  <c:v>0.083386418921145</c:v>
                </c:pt>
                <c:pt idx="6">
                  <c:v>0.0877277435200372</c:v>
                </c:pt>
                <c:pt idx="7">
                  <c:v>0.0938673036464544</c:v>
                </c:pt>
                <c:pt idx="8">
                  <c:v>0.102549952844239</c:v>
                </c:pt>
                <c:pt idx="9">
                  <c:v>0.114829073097073</c:v>
                </c:pt>
                <c:pt idx="10">
                  <c:v>0.132194371492642</c:v>
                </c:pt>
                <c:pt idx="11">
                  <c:v>0.156739087423949</c:v>
                </c:pt>
                <c:pt idx="12">
                  <c:v>0.185277900209337</c:v>
                </c:pt>
                <c:pt idx="13">
                  <c:v>0.213816712994725</c:v>
                </c:pt>
                <c:pt idx="14">
                  <c:v>0.242355525780113</c:v>
                </c:pt>
                <c:pt idx="15">
                  <c:v>0.270894338565502</c:v>
                </c:pt>
                <c:pt idx="16">
                  <c:v>0.29943315135089</c:v>
                </c:pt>
                <c:pt idx="17">
                  <c:v>0.327971964136278</c:v>
                </c:pt>
                <c:pt idx="18">
                  <c:v>0.356510776921666</c:v>
                </c:pt>
                <c:pt idx="19">
                  <c:v>0.385049589707054</c:v>
                </c:pt>
                <c:pt idx="20">
                  <c:v>0.413588402492442</c:v>
                </c:pt>
                <c:pt idx="21">
                  <c:v>0.44212721527783</c:v>
                </c:pt>
                <c:pt idx="22">
                  <c:v>0.470666028063218</c:v>
                </c:pt>
                <c:pt idx="23">
                  <c:v>0.499204840848607</c:v>
                </c:pt>
                <c:pt idx="24">
                  <c:v>0.527743653633995</c:v>
                </c:pt>
                <c:pt idx="25">
                  <c:v>0.556282466419383</c:v>
                </c:pt>
                <c:pt idx="26">
                  <c:v>0.584821279204771</c:v>
                </c:pt>
                <c:pt idx="27">
                  <c:v>0.613360091990159</c:v>
                </c:pt>
                <c:pt idx="28">
                  <c:v>0.641898904775547</c:v>
                </c:pt>
                <c:pt idx="29">
                  <c:v>0.670437717560935</c:v>
                </c:pt>
                <c:pt idx="30">
                  <c:v>0.698976530346323</c:v>
                </c:pt>
                <c:pt idx="31">
                  <c:v>0.727515343131712</c:v>
                </c:pt>
                <c:pt idx="32">
                  <c:v>0.7560541559171</c:v>
                </c:pt>
                <c:pt idx="33">
                  <c:v>0.784592968702488</c:v>
                </c:pt>
                <c:pt idx="34">
                  <c:v>0.813131781487876</c:v>
                </c:pt>
                <c:pt idx="35">
                  <c:v>0.841670594273264</c:v>
                </c:pt>
                <c:pt idx="36">
                  <c:v>0.870209407058652</c:v>
                </c:pt>
                <c:pt idx="37">
                  <c:v>0.89874821984404</c:v>
                </c:pt>
                <c:pt idx="38">
                  <c:v>0.927287032629429</c:v>
                </c:pt>
                <c:pt idx="39">
                  <c:v>0.955825845414817</c:v>
                </c:pt>
                <c:pt idx="40">
                  <c:v>0.984364658200205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'Stops to % Signal'!$R$2</c:f>
              <c:strCache>
                <c:ptCount val="1"/>
                <c:pt idx="0">
                  <c:v>Rec709 Camera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Signal'!$R$3:$R$43</c:f>
              <c:numCache>
                <c:formatCode>General</c:formatCode>
                <c:ptCount val="41"/>
                <c:pt idx="0">
                  <c:v>0.000791015625000001</c:v>
                </c:pt>
                <c:pt idx="1">
                  <c:v>0.00111866502492403</c:v>
                </c:pt>
                <c:pt idx="2">
                  <c:v>0.00158203125</c:v>
                </c:pt>
                <c:pt idx="3">
                  <c:v>0.00223733004984806</c:v>
                </c:pt>
                <c:pt idx="4">
                  <c:v>0.0031640625</c:v>
                </c:pt>
                <c:pt idx="5">
                  <c:v>0.00447466009969612</c:v>
                </c:pt>
                <c:pt idx="6">
                  <c:v>0.006328125</c:v>
                </c:pt>
                <c:pt idx="7">
                  <c:v>0.00894932019939225</c:v>
                </c:pt>
                <c:pt idx="8">
                  <c:v>0.01265625</c:v>
                </c:pt>
                <c:pt idx="9">
                  <c:v>0.0178986403987845</c:v>
                </c:pt>
                <c:pt idx="10">
                  <c:v>0.0253125</c:v>
                </c:pt>
                <c:pt idx="11">
                  <c:v>0.035797280797569</c:v>
                </c:pt>
                <c:pt idx="12">
                  <c:v>0.050625</c:v>
                </c:pt>
                <c:pt idx="13">
                  <c:v>0.071594561595138</c:v>
                </c:pt>
                <c:pt idx="14">
                  <c:v>0.100287392837728</c:v>
                </c:pt>
                <c:pt idx="15">
                  <c:v>0.133922570673824</c:v>
                </c:pt>
                <c:pt idx="16">
                  <c:v>0.173234601279964</c:v>
                </c:pt>
                <c:pt idx="17">
                  <c:v>0.219181608247165</c:v>
                </c:pt>
                <c:pt idx="18">
                  <c:v>0.272883424629913</c:v>
                </c:pt>
                <c:pt idx="19">
                  <c:v>0.335648885824483</c:v>
                </c:pt>
                <c:pt idx="20">
                  <c:v>0.40900772886415</c:v>
                </c:pt>
                <c:pt idx="21">
                  <c:v>0.494747875589689</c:v>
                </c:pt>
                <c:pt idx="22">
                  <c:v>0.594959008370801</c:v>
                </c:pt>
                <c:pt idx="23">
                  <c:v>0.712083500417916</c:v>
                </c:pt>
                <c:pt idx="24">
                  <c:v>0.848975941971875</c:v>
                </c:pt>
                <c:pt idx="25">
                  <c:v>1.00897271316014</c:v>
                </c:pt>
              </c:numCache>
            </c:numRef>
          </c:yVal>
          <c:smooth val="0"/>
        </c:ser>
        <c:axId val="42088394"/>
        <c:axId val="49474455"/>
      </c:scatterChart>
      <c:valAx>
        <c:axId val="42088394"/>
        <c:scaling>
          <c:orientation val="minMax"/>
          <c:max val="10"/>
          <c:min val="-1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Stops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9474455"/>
        <c:crosses val="autoZero"/>
        <c:crossBetween val="midCat"/>
        <c:majorUnit val="2"/>
        <c:minorUnit val="1"/>
      </c:valAx>
      <c:valAx>
        <c:axId val="49474455"/>
        <c:scaling>
          <c:orientation val="minMax"/>
          <c:max val="1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088394"/>
        <c:crosses val="min"/>
        <c:crossBetween val="midCat"/>
        <c:majorUnit val="0.25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'Stops to % Signal'!$D$2</c:f>
              <c:strCache>
                <c:ptCount val="1"/>
                <c:pt idx="0">
                  <c:v>ARRI LogC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Signal'!$D$3:$D$43</c:f>
              <c:numCache>
                <c:formatCode>General</c:formatCode>
                <c:ptCount val="41"/>
                <c:pt idx="0">
                  <c:v>0.036223937170312</c:v>
                </c:pt>
                <c:pt idx="1">
                  <c:v>0.0366803447490914</c:v>
                </c:pt>
                <c:pt idx="2">
                  <c:v>0.0373258025369711</c:v>
                </c:pt>
                <c:pt idx="3">
                  <c:v>0.0382386176945299</c:v>
                </c:pt>
                <c:pt idx="4">
                  <c:v>0.0395295332702893</c:v>
                </c:pt>
                <c:pt idx="5">
                  <c:v>0.0413551635854069</c:v>
                </c:pt>
                <c:pt idx="6">
                  <c:v>0.0439369947369257</c:v>
                </c:pt>
                <c:pt idx="7">
                  <c:v>0.0475882553671608</c:v>
                </c:pt>
                <c:pt idx="8">
                  <c:v>0.0527519176701983</c:v>
                </c:pt>
                <c:pt idx="9">
                  <c:v>0.0600544389306687</c:v>
                </c:pt>
                <c:pt idx="10">
                  <c:v>0.0703817635367437</c:v>
                </c:pt>
                <c:pt idx="11">
                  <c:v>0.0849868060576844</c:v>
                </c:pt>
                <c:pt idx="12">
                  <c:v>0.105581136659839</c:v>
                </c:pt>
                <c:pt idx="13">
                  <c:v>0.13111702645963</c:v>
                </c:pt>
                <c:pt idx="14">
                  <c:v>0.160152222747317</c:v>
                </c:pt>
                <c:pt idx="15">
                  <c:v>0.192306262826618</c:v>
                </c:pt>
                <c:pt idx="16">
                  <c:v>0.227106105866862</c:v>
                </c:pt>
                <c:pt idx="17">
                  <c:v>0.264057868707992</c:v>
                </c:pt>
                <c:pt idx="18">
                  <c:v>0.302700569964237</c:v>
                </c:pt>
                <c:pt idx="19">
                  <c:v>0.342636288214706</c:v>
                </c:pt>
                <c:pt idx="20">
                  <c:v>0.383540273117206</c:v>
                </c:pt>
                <c:pt idx="21">
                  <c:v>0.425158022977155</c:v>
                </c:pt>
                <c:pt idx="22">
                  <c:v>0.467295846341842</c:v>
                </c:pt>
                <c:pt idx="23">
                  <c:v>0.509809407934619</c:v>
                </c:pt>
                <c:pt idx="24">
                  <c:v>0.552592765976785</c:v>
                </c:pt>
                <c:pt idx="25">
                  <c:v>0.595568995290088</c:v>
                </c:pt>
                <c:pt idx="26">
                  <c:v>0.638682668457601</c:v>
                </c:pt>
                <c:pt idx="27">
                  <c:v>0.681894066164928</c:v>
                </c:pt>
                <c:pt idx="28">
                  <c:v>0.725174836026624</c:v>
                </c:pt>
                <c:pt idx="29">
                  <c:v>0.768504795335716</c:v>
                </c:pt>
                <c:pt idx="30">
                  <c:v>0.811869605045998</c:v>
                </c:pt>
                <c:pt idx="31">
                  <c:v>0.855259091903341</c:v>
                </c:pt>
                <c:pt idx="32">
                  <c:v>0.898666045265719</c:v>
                </c:pt>
                <c:pt idx="33">
                  <c:v>0.942085357886731</c:v>
                </c:pt>
                <c:pt idx="34">
                  <c:v>0.985513414114461</c:v>
                </c:pt>
                <c:pt idx="35">
                  <c:v>1.02894765515273</c:v>
                </c:pt>
                <c:pt idx="36">
                  <c:v>1.07238627058643</c:v>
                </c:pt>
                <c:pt idx="37">
                  <c:v>1.11582797972196</c:v>
                </c:pt>
                <c:pt idx="38">
                  <c:v>1.15927187670366</c:v>
                </c:pt>
                <c:pt idx="39">
                  <c:v>1.20271732086056</c:v>
                </c:pt>
                <c:pt idx="40">
                  <c:v>1.24616385910272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'Stops to % Signal'!$G$2</c:f>
              <c:strCache>
                <c:ptCount val="1"/>
                <c:pt idx="0">
                  <c:v>Sony S-Log3</c:v>
                </c:pt>
              </c:strCache>
            </c:strRef>
          </c:tx>
          <c:spPr>
            <a:solidFill>
              <a:srgbClr val="66cc00"/>
            </a:solidFill>
            <a:ln w="28800">
              <a:solidFill>
                <a:srgbClr val="66cc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Signal'!$G$3:$G$43</c:f>
              <c:numCache>
                <c:formatCode>General</c:formatCode>
                <c:ptCount val="41"/>
                <c:pt idx="0">
                  <c:v>0.0367474724342202</c:v>
                </c:pt>
                <c:pt idx="1">
                  <c:v>0.0373105313963941</c:v>
                </c:pt>
                <c:pt idx="2">
                  <c:v>0.0381068170171161</c:v>
                </c:pt>
                <c:pt idx="3">
                  <c:v>0.039232934941464</c:v>
                </c:pt>
                <c:pt idx="4">
                  <c:v>0.0408255061829081</c:v>
                </c:pt>
                <c:pt idx="5">
                  <c:v>0.0430777420316037</c:v>
                </c:pt>
                <c:pt idx="6">
                  <c:v>0.046262884514492</c:v>
                </c:pt>
                <c:pt idx="7">
                  <c:v>0.0507673562118833</c:v>
                </c:pt>
                <c:pt idx="8">
                  <c:v>0.0571376411776598</c:v>
                </c:pt>
                <c:pt idx="9">
                  <c:v>0.0661465845724424</c:v>
                </c:pt>
                <c:pt idx="10">
                  <c:v>0.0788871545039954</c:v>
                </c:pt>
                <c:pt idx="11">
                  <c:v>0.0969050412935606</c:v>
                </c:pt>
                <c:pt idx="12">
                  <c:v>0.122386181233009</c:v>
                </c:pt>
                <c:pt idx="13">
                  <c:v>0.148090450783744</c:v>
                </c:pt>
                <c:pt idx="14">
                  <c:v>0.177469671583202</c:v>
                </c:pt>
                <c:pt idx="15">
                  <c:v>0.210156766804112</c:v>
                </c:pt>
                <c:pt idx="16">
                  <c:v>0.245674402631008</c:v>
                </c:pt>
                <c:pt idx="17">
                  <c:v>0.283510942733535</c:v>
                </c:pt>
                <c:pt idx="18">
                  <c:v>0.323180289260176</c:v>
                </c:pt>
                <c:pt idx="19">
                  <c:v>0.36425752266726</c:v>
                </c:pt>
                <c:pt idx="20">
                  <c:v>0.406392694098438</c:v>
                </c:pt>
                <c:pt idx="21">
                  <c:v>0.449309746353231</c:v>
                </c:pt>
                <c:pt idx="22">
                  <c:v>0.492797584718405</c:v>
                </c:pt>
                <c:pt idx="23">
                  <c:v>0.536698368580733</c:v>
                </c:pt>
                <c:pt idx="24">
                  <c:v>0.580895960365089</c:v>
                </c:pt>
                <c:pt idx="25">
                  <c:v>0.625305884716599</c:v>
                </c:pt>
                <c:pt idx="26">
                  <c:v>0.66986719855156</c:v>
                </c:pt>
                <c:pt idx="27">
                  <c:v>0.714536191543664</c:v>
                </c:pt>
                <c:pt idx="28">
                  <c:v>0.759281642940527</c:v>
                </c:pt>
                <c:pt idx="29">
                  <c:v>0.80408131833174</c:v>
                </c:pt>
                <c:pt idx="30">
                  <c:v>0.848919416054341</c:v>
                </c:pt>
                <c:pt idx="31">
                  <c:v>0.893784722666166</c:v>
                </c:pt>
                <c:pt idx="32">
                  <c:v>0.938669289005985</c:v>
                </c:pt>
                <c:pt idx="33">
                  <c:v>0.983567484112796</c:v>
                </c:pt>
                <c:pt idx="34">
                  <c:v>1.0284753212594</c:v>
                </c:pt>
                <c:pt idx="35">
                  <c:v>1.07338997888257</c:v>
                </c:pt>
                <c:pt idx="36">
                  <c:v>1.118309460574</c:v>
                </c:pt>
                <c:pt idx="37">
                  <c:v>1.16323235402854</c:v>
                </c:pt>
                <c:pt idx="38">
                  <c:v>1.20815766027986</c:v>
                </c:pt>
                <c:pt idx="39">
                  <c:v>1.25308467279414</c:v>
                </c:pt>
                <c:pt idx="40">
                  <c:v>1.29801289189754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'Stops to % Signal'!$H$2</c:f>
              <c:strCache>
                <c:ptCount val="1"/>
                <c:pt idx="0">
                  <c:v>RED Log3G10</c:v>
                </c:pt>
              </c:strCache>
            </c:strRef>
          </c:tx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Signal'!$H$3:$H$43</c:f>
              <c:numCache>
                <c:formatCode>General</c:formatCode>
                <c:ptCount val="41"/>
                <c:pt idx="0">
                  <c:v>0.0350671142687711</c:v>
                </c:pt>
                <c:pt idx="1">
                  <c:v>0.0355653403611244</c:v>
                </c:pt>
                <c:pt idx="2">
                  <c:v>0.0362662338355934</c:v>
                </c:pt>
                <c:pt idx="3">
                  <c:v>0.0372501318734129</c:v>
                </c:pt>
                <c:pt idx="4">
                  <c:v>0.0386272041060998</c:v>
                </c:pt>
                <c:pt idx="5">
                  <c:v>0.0405466513939122</c:v>
                </c:pt>
                <c:pt idx="6">
                  <c:v>0.0432070308806702</c:v>
                </c:pt>
                <c:pt idx="7">
                  <c:v>0.046866227466324</c:v>
                </c:pt>
                <c:pt idx="8">
                  <c:v>0.0518480597594022</c:v>
                </c:pt>
                <c:pt idx="9">
                  <c:v>0.058540583531524</c:v>
                </c:pt>
                <c:pt idx="10">
                  <c:v>0.0673796934783009</c:v>
                </c:pt>
                <c:pt idx="11">
                  <c:v>0.0788124557771108</c:v>
                </c:pt>
                <c:pt idx="12">
                  <c:v>0.0932399487777784</c:v>
                </c:pt>
                <c:pt idx="13">
                  <c:v>0.110949556630453</c:v>
                </c:pt>
                <c:pt idx="14">
                  <c:v>0.132057111360839</c:v>
                </c:pt>
                <c:pt idx="15">
                  <c:v>0.15648140117615</c:v>
                </c:pt>
                <c:pt idx="16">
                  <c:v>0.183962173044103</c:v>
                </c:pt>
                <c:pt idx="17">
                  <c:v>0.214113699714204</c:v>
                </c:pt>
                <c:pt idx="18">
                  <c:v>0.246492444226372</c:v>
                </c:pt>
                <c:pt idx="19">
                  <c:v>0.280657180457365</c:v>
                </c:pt>
                <c:pt idx="20">
                  <c:v>0.316209553655924</c:v>
                </c:pt>
                <c:pt idx="21">
                  <c:v>0.352813782776033</c:v>
                </c:pt>
                <c:pt idx="22">
                  <c:v>0.390200499521358</c:v>
                </c:pt>
                <c:pt idx="23">
                  <c:v>0.428161209993364</c:v>
                </c:pt>
                <c:pt idx="24">
                  <c:v>0.466538651494936</c:v>
                </c:pt>
                <c:pt idx="25">
                  <c:v>0.505216385405333</c:v>
                </c:pt>
                <c:pt idx="26">
                  <c:v>0.544109337971604</c:v>
                </c:pt>
                <c:pt idx="27">
                  <c:v>0.583155938631525</c:v>
                </c:pt>
                <c:pt idx="28">
                  <c:v>0.622311926899453</c:v>
                </c:pt>
                <c:pt idx="29">
                  <c:v>0.661545638200672</c:v>
                </c:pt>
                <c:pt idx="30">
                  <c:v>0.700834496326812</c:v>
                </c:pt>
                <c:pt idx="31">
                  <c:v>0.740162443739067</c:v>
                </c:pt>
                <c:pt idx="32">
                  <c:v>0.779518078896624</c:v>
                </c:pt>
                <c:pt idx="33">
                  <c:v>0.818893316022839</c:v>
                </c:pt>
                <c:pt idx="34">
                  <c:v>0.858282425740971</c:v>
                </c:pt>
                <c:pt idx="35">
                  <c:v>0.897681350823078</c:v>
                </c:pt>
                <c:pt idx="36">
                  <c:v>0.937087219398053</c:v>
                </c:pt>
                <c:pt idx="37">
                  <c:v>0.976497999255979</c:v>
                </c:pt>
                <c:pt idx="38">
                  <c:v>1.01591225266171</c:v>
                </c:pt>
                <c:pt idx="39">
                  <c:v>1.05532896260991</c:v>
                </c:pt>
                <c:pt idx="40">
                  <c:v>1.09474740978263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'Stops to % Signal'!$P$2</c:f>
              <c:strCache>
                <c:ptCount val="1"/>
                <c:pt idx="0">
                  <c:v>ACEScc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Signal'!$P$3:$P$43</c:f>
              <c:numCache>
                <c:formatCode>General</c:formatCode>
                <c:ptCount val="41"/>
                <c:pt idx="5">
                  <c:v>-0.0144937892883797</c:v>
                </c:pt>
                <c:pt idx="6">
                  <c:v>0.0140450234970085</c:v>
                </c:pt>
                <c:pt idx="7">
                  <c:v>0.0425838362823966</c:v>
                </c:pt>
                <c:pt idx="8">
                  <c:v>0.0711226490677847</c:v>
                </c:pt>
                <c:pt idx="9">
                  <c:v>0.0996614618531728</c:v>
                </c:pt>
                <c:pt idx="10">
                  <c:v>0.128200274638561</c:v>
                </c:pt>
                <c:pt idx="11">
                  <c:v>0.156739087423949</c:v>
                </c:pt>
                <c:pt idx="12">
                  <c:v>0.185277900209337</c:v>
                </c:pt>
                <c:pt idx="13">
                  <c:v>0.213816712994725</c:v>
                </c:pt>
                <c:pt idx="14">
                  <c:v>0.242355525780113</c:v>
                </c:pt>
                <c:pt idx="15">
                  <c:v>0.270894338565502</c:v>
                </c:pt>
                <c:pt idx="16">
                  <c:v>0.29943315135089</c:v>
                </c:pt>
                <c:pt idx="17">
                  <c:v>0.327971964136278</c:v>
                </c:pt>
                <c:pt idx="18">
                  <c:v>0.356510776921666</c:v>
                </c:pt>
                <c:pt idx="19">
                  <c:v>0.385049589707054</c:v>
                </c:pt>
                <c:pt idx="20">
                  <c:v>0.413588402492442</c:v>
                </c:pt>
                <c:pt idx="21">
                  <c:v>0.44212721527783</c:v>
                </c:pt>
                <c:pt idx="22">
                  <c:v>0.470666028063218</c:v>
                </c:pt>
                <c:pt idx="23">
                  <c:v>0.499204840848607</c:v>
                </c:pt>
                <c:pt idx="24">
                  <c:v>0.527743653633995</c:v>
                </c:pt>
                <c:pt idx="25">
                  <c:v>0.556282466419383</c:v>
                </c:pt>
                <c:pt idx="26">
                  <c:v>0.584821279204771</c:v>
                </c:pt>
                <c:pt idx="27">
                  <c:v>0.613360091990159</c:v>
                </c:pt>
                <c:pt idx="28">
                  <c:v>0.641898904775547</c:v>
                </c:pt>
                <c:pt idx="29">
                  <c:v>0.670437717560935</c:v>
                </c:pt>
                <c:pt idx="30">
                  <c:v>0.698976530346323</c:v>
                </c:pt>
                <c:pt idx="31">
                  <c:v>0.727515343131712</c:v>
                </c:pt>
                <c:pt idx="32">
                  <c:v>0.7560541559171</c:v>
                </c:pt>
                <c:pt idx="33">
                  <c:v>0.784592968702488</c:v>
                </c:pt>
                <c:pt idx="34">
                  <c:v>0.813131781487876</c:v>
                </c:pt>
                <c:pt idx="35">
                  <c:v>0.841670594273264</c:v>
                </c:pt>
                <c:pt idx="36">
                  <c:v>0.870209407058652</c:v>
                </c:pt>
                <c:pt idx="37">
                  <c:v>0.89874821984404</c:v>
                </c:pt>
                <c:pt idx="38">
                  <c:v>0.927287032629428</c:v>
                </c:pt>
                <c:pt idx="39">
                  <c:v>0.955825845414817</c:v>
                </c:pt>
                <c:pt idx="40">
                  <c:v>0.984364658200205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'Stops to % Signal'!$Q$2</c:f>
              <c:strCache>
                <c:ptCount val="1"/>
                <c:pt idx="0">
                  <c:v>ACEScct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Signal'!$Q$3:$Q$43</c:f>
              <c:numCache>
                <c:formatCode>General</c:formatCode>
                <c:ptCount val="41"/>
                <c:pt idx="0">
                  <c:v>0.0747583103613607</c:v>
                </c:pt>
                <c:pt idx="1">
                  <c:v>0.0755257553771629</c:v>
                </c:pt>
                <c:pt idx="2">
                  <c:v>0.0766110865268859</c:v>
                </c:pt>
                <c:pt idx="3">
                  <c:v>0.0781459765584902</c:v>
                </c:pt>
                <c:pt idx="4">
                  <c:v>0.0803166388579363</c:v>
                </c:pt>
                <c:pt idx="5">
                  <c:v>0.083386418921145</c:v>
                </c:pt>
                <c:pt idx="6">
                  <c:v>0.0877277435200372</c:v>
                </c:pt>
                <c:pt idx="7">
                  <c:v>0.0938673036464544</c:v>
                </c:pt>
                <c:pt idx="8">
                  <c:v>0.102549952844239</c:v>
                </c:pt>
                <c:pt idx="9">
                  <c:v>0.114829073097073</c:v>
                </c:pt>
                <c:pt idx="10">
                  <c:v>0.132194371492642</c:v>
                </c:pt>
                <c:pt idx="11">
                  <c:v>0.156739087423949</c:v>
                </c:pt>
                <c:pt idx="12">
                  <c:v>0.185277900209337</c:v>
                </c:pt>
                <c:pt idx="13">
                  <c:v>0.213816712994725</c:v>
                </c:pt>
                <c:pt idx="14">
                  <c:v>0.242355525780113</c:v>
                </c:pt>
                <c:pt idx="15">
                  <c:v>0.270894338565502</c:v>
                </c:pt>
                <c:pt idx="16">
                  <c:v>0.29943315135089</c:v>
                </c:pt>
                <c:pt idx="17">
                  <c:v>0.327971964136278</c:v>
                </c:pt>
                <c:pt idx="18">
                  <c:v>0.356510776921666</c:v>
                </c:pt>
                <c:pt idx="19">
                  <c:v>0.385049589707054</c:v>
                </c:pt>
                <c:pt idx="20">
                  <c:v>0.413588402492442</c:v>
                </c:pt>
                <c:pt idx="21">
                  <c:v>0.44212721527783</c:v>
                </c:pt>
                <c:pt idx="22">
                  <c:v>0.470666028063218</c:v>
                </c:pt>
                <c:pt idx="23">
                  <c:v>0.499204840848607</c:v>
                </c:pt>
                <c:pt idx="24">
                  <c:v>0.527743653633995</c:v>
                </c:pt>
                <c:pt idx="25">
                  <c:v>0.556282466419383</c:v>
                </c:pt>
                <c:pt idx="26">
                  <c:v>0.584821279204771</c:v>
                </c:pt>
                <c:pt idx="27">
                  <c:v>0.613360091990159</c:v>
                </c:pt>
                <c:pt idx="28">
                  <c:v>0.641898904775547</c:v>
                </c:pt>
                <c:pt idx="29">
                  <c:v>0.670437717560935</c:v>
                </c:pt>
                <c:pt idx="30">
                  <c:v>0.698976530346323</c:v>
                </c:pt>
                <c:pt idx="31">
                  <c:v>0.727515343131712</c:v>
                </c:pt>
                <c:pt idx="32">
                  <c:v>0.7560541559171</c:v>
                </c:pt>
                <c:pt idx="33">
                  <c:v>0.784592968702488</c:v>
                </c:pt>
                <c:pt idx="34">
                  <c:v>0.813131781487876</c:v>
                </c:pt>
                <c:pt idx="35">
                  <c:v>0.841670594273264</c:v>
                </c:pt>
                <c:pt idx="36">
                  <c:v>0.870209407058652</c:v>
                </c:pt>
                <c:pt idx="37">
                  <c:v>0.89874821984404</c:v>
                </c:pt>
                <c:pt idx="38">
                  <c:v>0.927287032629429</c:v>
                </c:pt>
                <c:pt idx="39">
                  <c:v>0.955825845414817</c:v>
                </c:pt>
                <c:pt idx="40">
                  <c:v>0.984364658200205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'Stops to % Signal'!$R$2</c:f>
              <c:strCache>
                <c:ptCount val="1"/>
                <c:pt idx="0">
                  <c:v>Rec709 Camera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'Stops to % Signal'!$A$3:$A$43</c:f>
              <c:numCache>
                <c:formatCode>General</c:formatCod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'Stops to % Signal'!$R$3:$R$43</c:f>
              <c:numCache>
                <c:formatCode>General</c:formatCode>
                <c:ptCount val="41"/>
                <c:pt idx="0">
                  <c:v>0.000791015625000001</c:v>
                </c:pt>
                <c:pt idx="1">
                  <c:v>0.00111866502492403</c:v>
                </c:pt>
                <c:pt idx="2">
                  <c:v>0.00158203125</c:v>
                </c:pt>
                <c:pt idx="3">
                  <c:v>0.00223733004984806</c:v>
                </c:pt>
                <c:pt idx="4">
                  <c:v>0.0031640625</c:v>
                </c:pt>
                <c:pt idx="5">
                  <c:v>0.00447466009969612</c:v>
                </c:pt>
                <c:pt idx="6">
                  <c:v>0.006328125</c:v>
                </c:pt>
                <c:pt idx="7">
                  <c:v>0.00894932019939225</c:v>
                </c:pt>
                <c:pt idx="8">
                  <c:v>0.01265625</c:v>
                </c:pt>
                <c:pt idx="9">
                  <c:v>0.0178986403987845</c:v>
                </c:pt>
                <c:pt idx="10">
                  <c:v>0.0253125</c:v>
                </c:pt>
                <c:pt idx="11">
                  <c:v>0.035797280797569</c:v>
                </c:pt>
                <c:pt idx="12">
                  <c:v>0.050625</c:v>
                </c:pt>
                <c:pt idx="13">
                  <c:v>0.071594561595138</c:v>
                </c:pt>
                <c:pt idx="14">
                  <c:v>0.100287392837728</c:v>
                </c:pt>
                <c:pt idx="15">
                  <c:v>0.133922570673824</c:v>
                </c:pt>
                <c:pt idx="16">
                  <c:v>0.173234601279964</c:v>
                </c:pt>
                <c:pt idx="17">
                  <c:v>0.219181608247165</c:v>
                </c:pt>
                <c:pt idx="18">
                  <c:v>0.272883424629913</c:v>
                </c:pt>
                <c:pt idx="19">
                  <c:v>0.335648885824483</c:v>
                </c:pt>
                <c:pt idx="20">
                  <c:v>0.40900772886415</c:v>
                </c:pt>
                <c:pt idx="21">
                  <c:v>0.494747875589689</c:v>
                </c:pt>
                <c:pt idx="22">
                  <c:v>0.594959008370801</c:v>
                </c:pt>
                <c:pt idx="23">
                  <c:v>0.712083500417916</c:v>
                </c:pt>
                <c:pt idx="24">
                  <c:v>0.848975941971875</c:v>
                </c:pt>
                <c:pt idx="25">
                  <c:v>1.00897271316014</c:v>
                </c:pt>
              </c:numCache>
            </c:numRef>
          </c:yVal>
          <c:smooth val="0"/>
        </c:ser>
        <c:axId val="64501431"/>
        <c:axId val="98152221"/>
      </c:scatterChart>
      <c:valAx>
        <c:axId val="64501431"/>
        <c:scaling>
          <c:orientation val="minMax"/>
          <c:max val="2"/>
          <c:min val="-2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Stops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152221"/>
        <c:crosses val="autoZero"/>
        <c:crossBetween val="midCat"/>
        <c:majorUnit val="2"/>
      </c:valAx>
      <c:valAx>
        <c:axId val="98152221"/>
        <c:scaling>
          <c:orientation val="minMax"/>
          <c:max val="0.5"/>
          <c:min val="0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  <a:custDash>
                <a:ds d="197000" sp="197000"/>
              </a:custDash>
            </a:ln>
          </c:spPr>
        </c:minorGridlines>
        <c:numFmt formatCode="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501431"/>
        <c:crosses val="min"/>
        <c:crossBetween val="midCat"/>
        <c:majorUnit val="0.05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'CV to Stops'!$E$3</c:f>
              <c:strCache>
                <c:ptCount val="1"/>
                <c:pt idx="0">
                  <c:v>ARRI LogC3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'CV to Stops'!$A$4:$A$44</c:f>
              <c:numCache>
                <c:formatCode>General</c:formatCode>
                <c:ptCount val="41"/>
                <c:pt idx="0">
                  <c:v>0</c:v>
                </c:pt>
                <c:pt idx="1">
                  <c:v>16</c:v>
                </c:pt>
                <c:pt idx="2">
                  <c:v>32</c:v>
                </c:pt>
                <c:pt idx="3">
                  <c:v>48</c:v>
                </c:pt>
                <c:pt idx="4">
                  <c:v>64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  <c:pt idx="12">
                  <c:v>192</c:v>
                </c:pt>
                <c:pt idx="13">
                  <c:v>208</c:v>
                </c:pt>
                <c:pt idx="14">
                  <c:v>224</c:v>
                </c:pt>
                <c:pt idx="15">
                  <c:v>240</c:v>
                </c:pt>
                <c:pt idx="16">
                  <c:v>256</c:v>
                </c:pt>
                <c:pt idx="17">
                  <c:v>288</c:v>
                </c:pt>
                <c:pt idx="18">
                  <c:v>320</c:v>
                </c:pt>
                <c:pt idx="19">
                  <c:v>352</c:v>
                </c:pt>
                <c:pt idx="20">
                  <c:v>384</c:v>
                </c:pt>
                <c:pt idx="21">
                  <c:v>416</c:v>
                </c:pt>
                <c:pt idx="22">
                  <c:v>448</c:v>
                </c:pt>
                <c:pt idx="23">
                  <c:v>480</c:v>
                </c:pt>
                <c:pt idx="24">
                  <c:v>512</c:v>
                </c:pt>
                <c:pt idx="25">
                  <c:v>544</c:v>
                </c:pt>
                <c:pt idx="26">
                  <c:v>576</c:v>
                </c:pt>
                <c:pt idx="27">
                  <c:v>608</c:v>
                </c:pt>
                <c:pt idx="28">
                  <c:v>640</c:v>
                </c:pt>
                <c:pt idx="29">
                  <c:v>672</c:v>
                </c:pt>
                <c:pt idx="30">
                  <c:v>704</c:v>
                </c:pt>
                <c:pt idx="31">
                  <c:v>736</c:v>
                </c:pt>
                <c:pt idx="32">
                  <c:v>768</c:v>
                </c:pt>
                <c:pt idx="33">
                  <c:v>800</c:v>
                </c:pt>
                <c:pt idx="34">
                  <c:v>832</c:v>
                </c:pt>
                <c:pt idx="35">
                  <c:v>864</c:v>
                </c:pt>
                <c:pt idx="36">
                  <c:v>896</c:v>
                </c:pt>
                <c:pt idx="37">
                  <c:v>928</c:v>
                </c:pt>
                <c:pt idx="38">
                  <c:v>960</c:v>
                </c:pt>
                <c:pt idx="39">
                  <c:v>992</c:v>
                </c:pt>
                <c:pt idx="40">
                  <c:v>1024</c:v>
                </c:pt>
              </c:numCache>
            </c:numRef>
          </c:xVal>
          <c:yVal>
            <c:numRef>
              <c:f>'CV to Stops'!$E$4:$E$44</c:f>
              <c:numCache>
                <c:formatCode>General</c:formatCode>
                <c:ptCount val="41"/>
                <c:pt idx="6">
                  <c:v>-9.76078392348536</c:v>
                </c:pt>
                <c:pt idx="7">
                  <c:v>-5.85102900514879</c:v>
                </c:pt>
                <c:pt idx="8">
                  <c:v>-4.89983993723835</c:v>
                </c:pt>
                <c:pt idx="9">
                  <c:v>-4.33152176004504</c:v>
                </c:pt>
                <c:pt idx="10">
                  <c:v>-3.92020107607996</c:v>
                </c:pt>
                <c:pt idx="11">
                  <c:v>-3.56379635386914</c:v>
                </c:pt>
                <c:pt idx="12">
                  <c:v>-3.23819623733034</c:v>
                </c:pt>
                <c:pt idx="13">
                  <c:v>-2.93522004363126</c:v>
                </c:pt>
                <c:pt idx="14">
                  <c:v>-2.64940507606584</c:v>
                </c:pt>
                <c:pt idx="15">
                  <c:v>-2.37692860158934</c:v>
                </c:pt>
                <c:pt idx="16">
                  <c:v>-2.11501673116116</c:v>
                </c:pt>
                <c:pt idx="17">
                  <c:v>-1.61508895912235</c:v>
                </c:pt>
                <c:pt idx="18">
                  <c:v>-1.138124383841</c:v>
                </c:pt>
                <c:pt idx="19">
                  <c:v>-0.676980284063502</c:v>
                </c:pt>
                <c:pt idx="20">
                  <c:v>-0.226986893665134</c:v>
                </c:pt>
                <c:pt idx="21">
                  <c:v>0.215020579405039</c:v>
                </c:pt>
                <c:pt idx="22">
                  <c:v>0.651243098181139</c:v>
                </c:pt>
                <c:pt idx="23">
                  <c:v>1.0832403482068</c:v>
                </c:pt>
                <c:pt idx="24">
                  <c:v>1.51213290541541</c:v>
                </c:pt>
                <c:pt idx="25">
                  <c:v>1.93873407605649</c:v>
                </c:pt>
                <c:pt idx="26">
                  <c:v>2.363638603499</c:v>
                </c:pt>
                <c:pt idx="27">
                  <c:v>2.78728383489428</c:v>
                </c:pt>
                <c:pt idx="28">
                  <c:v>3.2099927112626</c:v>
                </c:pt>
                <c:pt idx="29">
                  <c:v>3.6320044322302</c:v>
                </c:pt>
                <c:pt idx="30">
                  <c:v>4.05349657891337</c:v>
                </c:pt>
                <c:pt idx="31">
                  <c:v>4.4746012134093</c:v>
                </c:pt>
                <c:pt idx="32">
                  <c:v>4.8954166724258</c:v>
                </c:pt>
                <c:pt idx="33">
                  <c:v>5.31601624993929</c:v>
                </c:pt>
                <c:pt idx="34">
                  <c:v>5.73645461366618</c:v>
                </c:pt>
                <c:pt idx="35">
                  <c:v>6.15677256031838</c:v>
                </c:pt>
                <c:pt idx="36">
                  <c:v>6.57700054726593</c:v>
                </c:pt>
                <c:pt idx="37">
                  <c:v>6.99716131966412</c:v>
                </c:pt>
                <c:pt idx="38">
                  <c:v>7.41727186706814</c:v>
                </c:pt>
                <c:pt idx="39">
                  <c:v>7.83734488198162</c:v>
                </c:pt>
                <c:pt idx="40">
                  <c:v>8.25738984785828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'CV to Stops'!$G$3</c:f>
              <c:strCache>
                <c:ptCount val="1"/>
                <c:pt idx="0">
                  <c:v>ARRI LogC4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'CV to Stops'!$A$10:$A$44</c:f>
              <c:numCache>
                <c:formatCode>General</c:formatCode>
                <c:ptCount val="35"/>
                <c:pt idx="0">
                  <c:v>96</c:v>
                </c:pt>
                <c:pt idx="1">
                  <c:v>112</c:v>
                </c:pt>
                <c:pt idx="2">
                  <c:v>128</c:v>
                </c:pt>
                <c:pt idx="3">
                  <c:v>144</c:v>
                </c:pt>
                <c:pt idx="4">
                  <c:v>160</c:v>
                </c:pt>
                <c:pt idx="5">
                  <c:v>176</c:v>
                </c:pt>
                <c:pt idx="6">
                  <c:v>192</c:v>
                </c:pt>
                <c:pt idx="7">
                  <c:v>208</c:v>
                </c:pt>
                <c:pt idx="8">
                  <c:v>224</c:v>
                </c:pt>
                <c:pt idx="9">
                  <c:v>240</c:v>
                </c:pt>
                <c:pt idx="10">
                  <c:v>256</c:v>
                </c:pt>
                <c:pt idx="11">
                  <c:v>288</c:v>
                </c:pt>
                <c:pt idx="12">
                  <c:v>320</c:v>
                </c:pt>
                <c:pt idx="13">
                  <c:v>352</c:v>
                </c:pt>
                <c:pt idx="14">
                  <c:v>384</c:v>
                </c:pt>
                <c:pt idx="15">
                  <c:v>416</c:v>
                </c:pt>
                <c:pt idx="16">
                  <c:v>448</c:v>
                </c:pt>
                <c:pt idx="17">
                  <c:v>480</c:v>
                </c:pt>
                <c:pt idx="18">
                  <c:v>512</c:v>
                </c:pt>
                <c:pt idx="19">
                  <c:v>544</c:v>
                </c:pt>
                <c:pt idx="20">
                  <c:v>576</c:v>
                </c:pt>
                <c:pt idx="21">
                  <c:v>608</c:v>
                </c:pt>
                <c:pt idx="22">
                  <c:v>640</c:v>
                </c:pt>
                <c:pt idx="23">
                  <c:v>672</c:v>
                </c:pt>
                <c:pt idx="24">
                  <c:v>704</c:v>
                </c:pt>
                <c:pt idx="25">
                  <c:v>736</c:v>
                </c:pt>
                <c:pt idx="26">
                  <c:v>768</c:v>
                </c:pt>
                <c:pt idx="27">
                  <c:v>800</c:v>
                </c:pt>
                <c:pt idx="28">
                  <c:v>832</c:v>
                </c:pt>
                <c:pt idx="29">
                  <c:v>864</c:v>
                </c:pt>
                <c:pt idx="30">
                  <c:v>896</c:v>
                </c:pt>
                <c:pt idx="31">
                  <c:v>928</c:v>
                </c:pt>
                <c:pt idx="32">
                  <c:v>960</c:v>
                </c:pt>
                <c:pt idx="33">
                  <c:v>992</c:v>
                </c:pt>
                <c:pt idx="34">
                  <c:v>1024</c:v>
                </c:pt>
              </c:numCache>
            </c:numRef>
          </c:xVal>
          <c:yVal>
            <c:numRef>
              <c:f>'CV to Stops'!$G$10:$G$44</c:f>
              <c:numCache>
                <c:formatCode>General</c:formatCode>
                <c:ptCount val="35"/>
                <c:pt idx="0">
                  <c:v>-9.36464796566399</c:v>
                </c:pt>
                <c:pt idx="1">
                  <c:v>-5.022036966094</c:v>
                </c:pt>
                <c:pt idx="2">
                  <c:v>-3.93547471720779</c:v>
                </c:pt>
                <c:pt idx="3">
                  <c:v>-3.23469776106575</c:v>
                </c:pt>
                <c:pt idx="4">
                  <c:v>-2.69391843773995</c:v>
                </c:pt>
                <c:pt idx="5">
                  <c:v>-2.24029901751792</c:v>
                </c:pt>
                <c:pt idx="6">
                  <c:v>-1.84099192742068</c:v>
                </c:pt>
                <c:pt idx="7">
                  <c:v>-1.4783660141453</c:v>
                </c:pt>
                <c:pt idx="8">
                  <c:v>-1.14186951809565</c:v>
                </c:pt>
                <c:pt idx="9">
                  <c:v>-0.824697534619042</c:v>
                </c:pt>
                <c:pt idx="10">
                  <c:v>-0.522216416453707</c:v>
                </c:pt>
                <c:pt idx="11">
                  <c:v>0.050943782221653</c:v>
                </c:pt>
                <c:pt idx="12">
                  <c:v>0.59493667063391</c:v>
                </c:pt>
                <c:pt idx="13">
                  <c:v>1.1198287395291</c:v>
                </c:pt>
                <c:pt idx="14">
                  <c:v>1.63185962392377</c:v>
                </c:pt>
                <c:pt idx="15">
                  <c:v>2.13506817587303</c:v>
                </c:pt>
                <c:pt idx="16">
                  <c:v>2.63214758736996</c:v>
                </c:pt>
                <c:pt idx="17">
                  <c:v>3.12493128781016</c:v>
                </c:pt>
                <c:pt idx="18">
                  <c:v>3.61468568964771</c:v>
                </c:pt>
                <c:pt idx="19">
                  <c:v>4.1022945818137</c:v>
                </c:pt>
                <c:pt idx="20">
                  <c:v>4.58837924545227</c:v>
                </c:pt>
                <c:pt idx="21">
                  <c:v>5.07337869657112</c:v>
                </c:pt>
                <c:pt idx="22">
                  <c:v>5.5576043060844</c:v>
                </c:pt>
                <c:pt idx="23">
                  <c:v>6.0412774963635</c:v>
                </c:pt>
                <c:pt idx="24">
                  <c:v>6.52455602249267</c:v>
                </c:pt>
                <c:pt idx="25">
                  <c:v>7.00755243050222</c:v>
                </c:pt>
                <c:pt idx="26">
                  <c:v>7.49034709063288</c:v>
                </c:pt>
                <c:pt idx="27">
                  <c:v>7.9729974356249</c:v>
                </c:pt>
                <c:pt idx="28">
                  <c:v>8.45554452726603</c:v>
                </c:pt>
                <c:pt idx="29">
                  <c:v>8.93801773321545</c:v>
                </c:pt>
                <c:pt idx="30">
                  <c:v>9.42043806271683</c:v>
                </c:pt>
                <c:pt idx="31">
                  <c:v>9.90282054822651</c:v>
                </c:pt>
                <c:pt idx="32">
                  <c:v>10.3851759471027</c:v>
                </c:pt>
                <c:pt idx="33">
                  <c:v>10.8675119581182</c:v>
                </c:pt>
                <c:pt idx="34">
                  <c:v>11.3498340914573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'CV to Stops'!$I$3:$I$3</c:f>
              <c:strCache>
                <c:ptCount val="1"/>
                <c:pt idx="0">
                  <c:v>Sony S-Log3</c:v>
                </c:pt>
              </c:strCache>
            </c:strRef>
          </c:tx>
          <c:spPr>
            <a:solidFill>
              <a:srgbClr val="66cc00"/>
            </a:solidFill>
            <a:ln w="28800">
              <a:solidFill>
                <a:srgbClr val="66cc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'CV to Stops'!$A$4:$A$44</c:f>
              <c:numCache>
                <c:formatCode>General</c:formatCode>
                <c:ptCount val="41"/>
                <c:pt idx="0">
                  <c:v>0</c:v>
                </c:pt>
                <c:pt idx="1">
                  <c:v>16</c:v>
                </c:pt>
                <c:pt idx="2">
                  <c:v>32</c:v>
                </c:pt>
                <c:pt idx="3">
                  <c:v>48</c:v>
                </c:pt>
                <c:pt idx="4">
                  <c:v>64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  <c:pt idx="12">
                  <c:v>192</c:v>
                </c:pt>
                <c:pt idx="13">
                  <c:v>208</c:v>
                </c:pt>
                <c:pt idx="14">
                  <c:v>224</c:v>
                </c:pt>
                <c:pt idx="15">
                  <c:v>240</c:v>
                </c:pt>
                <c:pt idx="16">
                  <c:v>256</c:v>
                </c:pt>
                <c:pt idx="17">
                  <c:v>288</c:v>
                </c:pt>
                <c:pt idx="18">
                  <c:v>320</c:v>
                </c:pt>
                <c:pt idx="19">
                  <c:v>352</c:v>
                </c:pt>
                <c:pt idx="20">
                  <c:v>384</c:v>
                </c:pt>
                <c:pt idx="21">
                  <c:v>416</c:v>
                </c:pt>
                <c:pt idx="22">
                  <c:v>448</c:v>
                </c:pt>
                <c:pt idx="23">
                  <c:v>480</c:v>
                </c:pt>
                <c:pt idx="24">
                  <c:v>512</c:v>
                </c:pt>
                <c:pt idx="25">
                  <c:v>544</c:v>
                </c:pt>
                <c:pt idx="26">
                  <c:v>576</c:v>
                </c:pt>
                <c:pt idx="27">
                  <c:v>608</c:v>
                </c:pt>
                <c:pt idx="28">
                  <c:v>640</c:v>
                </c:pt>
                <c:pt idx="29">
                  <c:v>672</c:v>
                </c:pt>
                <c:pt idx="30">
                  <c:v>704</c:v>
                </c:pt>
                <c:pt idx="31">
                  <c:v>736</c:v>
                </c:pt>
                <c:pt idx="32">
                  <c:v>768</c:v>
                </c:pt>
                <c:pt idx="33">
                  <c:v>800</c:v>
                </c:pt>
                <c:pt idx="34">
                  <c:v>832</c:v>
                </c:pt>
                <c:pt idx="35">
                  <c:v>864</c:v>
                </c:pt>
                <c:pt idx="36">
                  <c:v>896</c:v>
                </c:pt>
                <c:pt idx="37">
                  <c:v>928</c:v>
                </c:pt>
                <c:pt idx="38">
                  <c:v>960</c:v>
                </c:pt>
                <c:pt idx="39">
                  <c:v>992</c:v>
                </c:pt>
                <c:pt idx="40">
                  <c:v>1024</c:v>
                </c:pt>
              </c:numCache>
            </c:numRef>
          </c:xVal>
          <c:yVal>
            <c:numRef>
              <c:f>'CV to Stops'!$I$4:$I$44</c:f>
              <c:numCache>
                <c:formatCode>General</c:formatCode>
                <c:ptCount val="41"/>
                <c:pt idx="6">
                  <c:v>-10.3939329902765</c:v>
                </c:pt>
                <c:pt idx="7">
                  <c:v>-6.17376318104402</c:v>
                </c:pt>
                <c:pt idx="8">
                  <c:v>-5.21299499957939</c:v>
                </c:pt>
                <c:pt idx="9">
                  <c:v>-4.64135048497882</c:v>
                </c:pt>
                <c:pt idx="10">
                  <c:v>-4.23301836779851</c:v>
                </c:pt>
                <c:pt idx="11">
                  <c:v>-3.89112408486079</c:v>
                </c:pt>
                <c:pt idx="12">
                  <c:v>-3.53982446199037</c:v>
                </c:pt>
                <c:pt idx="13">
                  <c:v>-3.21929853607428</c:v>
                </c:pt>
                <c:pt idx="14">
                  <c:v>-2.92142483809311</c:v>
                </c:pt>
                <c:pt idx="15">
                  <c:v>-2.64077313097084</c:v>
                </c:pt>
                <c:pt idx="16">
                  <c:v>-2.37353882091123</c:v>
                </c:pt>
                <c:pt idx="17">
                  <c:v>-1.86896364375843</c:v>
                </c:pt>
                <c:pt idx="18">
                  <c:v>-1.39275613589265</c:v>
                </c:pt>
                <c:pt idx="19">
                  <c:v>-0.935913663902414</c:v>
                </c:pt>
                <c:pt idx="20">
                  <c:v>-0.492665472627019</c:v>
                </c:pt>
                <c:pt idx="21">
                  <c:v>-0.0591484498501051</c:v>
                </c:pt>
                <c:pt idx="22">
                  <c:v>0.367305201931589</c:v>
                </c:pt>
                <c:pt idx="23">
                  <c:v>0.788580051624294</c:v>
                </c:pt>
                <c:pt idx="24">
                  <c:v>1.20602978741538</c:v>
                </c:pt>
                <c:pt idx="25">
                  <c:v>1.62063887206095</c:v>
                </c:pt>
                <c:pt idx="26">
                  <c:v>2.03312988301091</c:v>
                </c:pt>
                <c:pt idx="27">
                  <c:v>2.44403684790549</c:v>
                </c:pt>
                <c:pt idx="28">
                  <c:v>2.85375648977073</c:v>
                </c:pt>
                <c:pt idx="29">
                  <c:v>3.26258467546752</c:v>
                </c:pt>
                <c:pt idx="30">
                  <c:v>3.67074270035131</c:v>
                </c:pt>
                <c:pt idx="31">
                  <c:v>4.07839644739938</c:v>
                </c:pt>
                <c:pt idx="32">
                  <c:v>4.48567046825295</c:v>
                </c:pt>
                <c:pt idx="33">
                  <c:v>4.89265839790306</c:v>
                </c:pt>
                <c:pt idx="34">
                  <c:v>5.29943069506984</c:v>
                </c:pt>
                <c:pt idx="35">
                  <c:v>5.7060404162841</c:v>
                </c:pt>
                <c:pt idx="36">
                  <c:v>6.1125275352938</c:v>
                </c:pt>
                <c:pt idx="37">
                  <c:v>6.51892218117571</c:v>
                </c:pt>
                <c:pt idx="38">
                  <c:v>6.92524706976681</c:v>
                </c:pt>
                <c:pt idx="39">
                  <c:v>7.33151933161379</c:v>
                </c:pt>
                <c:pt idx="40">
                  <c:v>7.73775188749929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'CV to Stops'!$K$3:$K$3</c:f>
              <c:strCache>
                <c:ptCount val="1"/>
                <c:pt idx="0">
                  <c:v>RED Log3G10</c:v>
                </c:pt>
              </c:strCache>
            </c:strRef>
          </c:tx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'CV to Stops'!$A$4:$A$44</c:f>
              <c:numCache>
                <c:formatCode>General</c:formatCode>
                <c:ptCount val="41"/>
                <c:pt idx="0">
                  <c:v>0</c:v>
                </c:pt>
                <c:pt idx="1">
                  <c:v>16</c:v>
                </c:pt>
                <c:pt idx="2">
                  <c:v>32</c:v>
                </c:pt>
                <c:pt idx="3">
                  <c:v>48</c:v>
                </c:pt>
                <c:pt idx="4">
                  <c:v>64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  <c:pt idx="12">
                  <c:v>192</c:v>
                </c:pt>
                <c:pt idx="13">
                  <c:v>208</c:v>
                </c:pt>
                <c:pt idx="14">
                  <c:v>224</c:v>
                </c:pt>
                <c:pt idx="15">
                  <c:v>240</c:v>
                </c:pt>
                <c:pt idx="16">
                  <c:v>256</c:v>
                </c:pt>
                <c:pt idx="17">
                  <c:v>288</c:v>
                </c:pt>
                <c:pt idx="18">
                  <c:v>320</c:v>
                </c:pt>
                <c:pt idx="19">
                  <c:v>352</c:v>
                </c:pt>
                <c:pt idx="20">
                  <c:v>384</c:v>
                </c:pt>
                <c:pt idx="21">
                  <c:v>416</c:v>
                </c:pt>
                <c:pt idx="22">
                  <c:v>448</c:v>
                </c:pt>
                <c:pt idx="23">
                  <c:v>480</c:v>
                </c:pt>
                <c:pt idx="24">
                  <c:v>512</c:v>
                </c:pt>
                <c:pt idx="25">
                  <c:v>544</c:v>
                </c:pt>
                <c:pt idx="26">
                  <c:v>576</c:v>
                </c:pt>
                <c:pt idx="27">
                  <c:v>608</c:v>
                </c:pt>
                <c:pt idx="28">
                  <c:v>640</c:v>
                </c:pt>
                <c:pt idx="29">
                  <c:v>672</c:v>
                </c:pt>
                <c:pt idx="30">
                  <c:v>704</c:v>
                </c:pt>
                <c:pt idx="31">
                  <c:v>736</c:v>
                </c:pt>
                <c:pt idx="32">
                  <c:v>768</c:v>
                </c:pt>
                <c:pt idx="33">
                  <c:v>800</c:v>
                </c:pt>
                <c:pt idx="34">
                  <c:v>832</c:v>
                </c:pt>
                <c:pt idx="35">
                  <c:v>864</c:v>
                </c:pt>
                <c:pt idx="36">
                  <c:v>896</c:v>
                </c:pt>
                <c:pt idx="37">
                  <c:v>928</c:v>
                </c:pt>
                <c:pt idx="38">
                  <c:v>960</c:v>
                </c:pt>
                <c:pt idx="39">
                  <c:v>992</c:v>
                </c:pt>
                <c:pt idx="40">
                  <c:v>1024</c:v>
                </c:pt>
              </c:numCache>
            </c:numRef>
          </c:xVal>
          <c:yVal>
            <c:numRef>
              <c:f>'CV to Stops'!$K$4:$K$44</c:f>
              <c:numCache>
                <c:formatCode>General</c:formatCode>
                <c:ptCount val="41"/>
                <c:pt idx="6">
                  <c:v>-8.9083139049874</c:v>
                </c:pt>
                <c:pt idx="7">
                  <c:v>-5.77143618504292</c:v>
                </c:pt>
                <c:pt idx="8">
                  <c:v>-4.7424923901442</c:v>
                </c:pt>
                <c:pt idx="9">
                  <c:v>-4.06563160847503</c:v>
                </c:pt>
                <c:pt idx="10">
                  <c:v>-3.53993111838939</c:v>
                </c:pt>
                <c:pt idx="11">
                  <c:v>-3.09790280056142</c:v>
                </c:pt>
                <c:pt idx="12">
                  <c:v>-2.70853551301587</c:v>
                </c:pt>
                <c:pt idx="13">
                  <c:v>-2.35499542405411</c:v>
                </c:pt>
                <c:pt idx="14">
                  <c:v>-2.02712998823179</c:v>
                </c:pt>
                <c:pt idx="15">
                  <c:v>-1.71835376602596</c:v>
                </c:pt>
                <c:pt idx="16">
                  <c:v>-1.4241615285694</c:v>
                </c:pt>
                <c:pt idx="17">
                  <c:v>-0.867541675759731</c:v>
                </c:pt>
                <c:pt idx="18">
                  <c:v>-0.340278391200082</c:v>
                </c:pt>
                <c:pt idx="19">
                  <c:v>0.167571462225174</c:v>
                </c:pt>
                <c:pt idx="20">
                  <c:v>0.662216051986237</c:v>
                </c:pt>
                <c:pt idx="21">
                  <c:v>1.14770547911271</c:v>
                </c:pt>
                <c:pt idx="22">
                  <c:v>1.62676364424325</c:v>
                </c:pt>
                <c:pt idx="23">
                  <c:v>2.10126221267861</c:v>
                </c:pt>
                <c:pt idx="24">
                  <c:v>2.57250701084824</c:v>
                </c:pt>
                <c:pt idx="25">
                  <c:v>3.04141908060726</c:v>
                </c:pt>
                <c:pt idx="26">
                  <c:v>3.50865317348631</c:v>
                </c:pt>
                <c:pt idx="27">
                  <c:v>3.97467737578906</c:v>
                </c:pt>
                <c:pt idx="28">
                  <c:v>4.43982769262518</c:v>
                </c:pt>
                <c:pt idx="29">
                  <c:v>4.90434602961139</c:v>
                </c:pt>
                <c:pt idx="30">
                  <c:v>5.36840691771064</c:v>
                </c:pt>
                <c:pt idx="31">
                  <c:v>5.8321364728676</c:v>
                </c:pt>
                <c:pt idx="32">
                  <c:v>6.2956259284496</c:v>
                </c:pt>
                <c:pt idx="33">
                  <c:v>6.75894133704453</c:v>
                </c:pt>
                <c:pt idx="34">
                  <c:v>7.22213054860357</c:v>
                </c:pt>
                <c:pt idx="35">
                  <c:v>7.68522824148004</c:v>
                </c:pt>
                <c:pt idx="36">
                  <c:v>8.14825955593809</c:v>
                </c:pt>
                <c:pt idx="37">
                  <c:v>8.61124272164301</c:v>
                </c:pt>
                <c:pt idx="38">
                  <c:v>9.07419095941115</c:v>
                </c:pt>
                <c:pt idx="39">
                  <c:v>9.53711385859222</c:v>
                </c:pt>
                <c:pt idx="40">
                  <c:v>10.0000183751491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'CV to Stops'!$O$3:$O$3</c:f>
              <c:strCache>
                <c:ptCount val="1"/>
                <c:pt idx="0">
                  <c:v>ACEScc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'CV to Stops'!$A$4:$A$44</c:f>
              <c:numCache>
                <c:formatCode>General</c:formatCode>
                <c:ptCount val="41"/>
                <c:pt idx="0">
                  <c:v>0</c:v>
                </c:pt>
                <c:pt idx="1">
                  <c:v>16</c:v>
                </c:pt>
                <c:pt idx="2">
                  <c:v>32</c:v>
                </c:pt>
                <c:pt idx="3">
                  <c:v>48</c:v>
                </c:pt>
                <c:pt idx="4">
                  <c:v>64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  <c:pt idx="12">
                  <c:v>192</c:v>
                </c:pt>
                <c:pt idx="13">
                  <c:v>208</c:v>
                </c:pt>
                <c:pt idx="14">
                  <c:v>224</c:v>
                </c:pt>
                <c:pt idx="15">
                  <c:v>240</c:v>
                </c:pt>
                <c:pt idx="16">
                  <c:v>256</c:v>
                </c:pt>
                <c:pt idx="17">
                  <c:v>288</c:v>
                </c:pt>
                <c:pt idx="18">
                  <c:v>320</c:v>
                </c:pt>
                <c:pt idx="19">
                  <c:v>352</c:v>
                </c:pt>
                <c:pt idx="20">
                  <c:v>384</c:v>
                </c:pt>
                <c:pt idx="21">
                  <c:v>416</c:v>
                </c:pt>
                <c:pt idx="22">
                  <c:v>448</c:v>
                </c:pt>
                <c:pt idx="23">
                  <c:v>480</c:v>
                </c:pt>
                <c:pt idx="24">
                  <c:v>512</c:v>
                </c:pt>
                <c:pt idx="25">
                  <c:v>544</c:v>
                </c:pt>
                <c:pt idx="26">
                  <c:v>576</c:v>
                </c:pt>
                <c:pt idx="27">
                  <c:v>608</c:v>
                </c:pt>
                <c:pt idx="28">
                  <c:v>640</c:v>
                </c:pt>
                <c:pt idx="29">
                  <c:v>672</c:v>
                </c:pt>
                <c:pt idx="30">
                  <c:v>704</c:v>
                </c:pt>
                <c:pt idx="31">
                  <c:v>736</c:v>
                </c:pt>
                <c:pt idx="32">
                  <c:v>768</c:v>
                </c:pt>
                <c:pt idx="33">
                  <c:v>800</c:v>
                </c:pt>
                <c:pt idx="34">
                  <c:v>832</c:v>
                </c:pt>
                <c:pt idx="35">
                  <c:v>864</c:v>
                </c:pt>
                <c:pt idx="36">
                  <c:v>896</c:v>
                </c:pt>
                <c:pt idx="37">
                  <c:v>928</c:v>
                </c:pt>
                <c:pt idx="38">
                  <c:v>960</c:v>
                </c:pt>
                <c:pt idx="39">
                  <c:v>992</c:v>
                </c:pt>
                <c:pt idx="40">
                  <c:v>1024</c:v>
                </c:pt>
              </c:numCache>
            </c:numRef>
          </c:xVal>
          <c:yVal>
            <c:numRef>
              <c:f>'CV to Stops'!$O$4:$O$44</c:f>
              <c:numCache>
                <c:formatCode>General</c:formatCode>
                <c:ptCount val="41"/>
                <c:pt idx="0">
                  <c:v>-7.24606881166759</c:v>
                </c:pt>
                <c:pt idx="1">
                  <c:v>-6.97231881166759</c:v>
                </c:pt>
                <c:pt idx="2">
                  <c:v>-6.69856881166759</c:v>
                </c:pt>
                <c:pt idx="3">
                  <c:v>-6.42481881166759</c:v>
                </c:pt>
                <c:pt idx="4">
                  <c:v>-6.15106881166759</c:v>
                </c:pt>
                <c:pt idx="5">
                  <c:v>-5.87731881166759</c:v>
                </c:pt>
                <c:pt idx="6">
                  <c:v>-5.60356881166759</c:v>
                </c:pt>
                <c:pt idx="7">
                  <c:v>-5.32981881166759</c:v>
                </c:pt>
                <c:pt idx="8">
                  <c:v>-5.05606881166759</c:v>
                </c:pt>
                <c:pt idx="9">
                  <c:v>-4.78231881166759</c:v>
                </c:pt>
                <c:pt idx="10">
                  <c:v>-4.50856881166759</c:v>
                </c:pt>
                <c:pt idx="11">
                  <c:v>-4.23481881166759</c:v>
                </c:pt>
                <c:pt idx="12">
                  <c:v>-3.96106881166759</c:v>
                </c:pt>
                <c:pt idx="13">
                  <c:v>-3.68731881166759</c:v>
                </c:pt>
                <c:pt idx="14">
                  <c:v>-3.41356881166759</c:v>
                </c:pt>
                <c:pt idx="15">
                  <c:v>-3.13981881166759</c:v>
                </c:pt>
                <c:pt idx="16">
                  <c:v>-2.86606881166759</c:v>
                </c:pt>
                <c:pt idx="17">
                  <c:v>-2.31856881166759</c:v>
                </c:pt>
                <c:pt idx="18">
                  <c:v>-1.77106881166759</c:v>
                </c:pt>
                <c:pt idx="19">
                  <c:v>-1.22356881166759</c:v>
                </c:pt>
                <c:pt idx="20">
                  <c:v>-0.676068811667588</c:v>
                </c:pt>
                <c:pt idx="21">
                  <c:v>-0.128568811667589</c:v>
                </c:pt>
                <c:pt idx="22">
                  <c:v>0.418931188332412</c:v>
                </c:pt>
                <c:pt idx="23">
                  <c:v>0.966431188332412</c:v>
                </c:pt>
                <c:pt idx="24">
                  <c:v>1.51393118833241</c:v>
                </c:pt>
                <c:pt idx="25">
                  <c:v>2.06143118833241</c:v>
                </c:pt>
                <c:pt idx="26">
                  <c:v>2.60893118833241</c:v>
                </c:pt>
                <c:pt idx="27">
                  <c:v>3.15643118833241</c:v>
                </c:pt>
                <c:pt idx="28">
                  <c:v>3.70393118833241</c:v>
                </c:pt>
                <c:pt idx="29">
                  <c:v>4.25143118833241</c:v>
                </c:pt>
                <c:pt idx="30">
                  <c:v>4.79893118833241</c:v>
                </c:pt>
                <c:pt idx="31">
                  <c:v>5.34643118833241</c:v>
                </c:pt>
                <c:pt idx="32">
                  <c:v>5.89393118833241</c:v>
                </c:pt>
                <c:pt idx="33">
                  <c:v>6.44143118833241</c:v>
                </c:pt>
                <c:pt idx="34">
                  <c:v>6.98893118833241</c:v>
                </c:pt>
                <c:pt idx="35">
                  <c:v>7.53643118833241</c:v>
                </c:pt>
                <c:pt idx="36">
                  <c:v>8.08393118833241</c:v>
                </c:pt>
                <c:pt idx="37">
                  <c:v>8.63143118833241</c:v>
                </c:pt>
                <c:pt idx="38">
                  <c:v>9.17893118833241</c:v>
                </c:pt>
                <c:pt idx="39">
                  <c:v>9.72643118833241</c:v>
                </c:pt>
                <c:pt idx="40">
                  <c:v>10.2739311883324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'CV to Stops'!$Q$3:$Q$3</c:f>
              <c:strCache>
                <c:ptCount val="1"/>
                <c:pt idx="0">
                  <c:v>ACEScct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'CV to Stops'!$A$4:$A$44</c:f>
              <c:numCache>
                <c:formatCode>General</c:formatCode>
                <c:ptCount val="41"/>
                <c:pt idx="0">
                  <c:v>0</c:v>
                </c:pt>
                <c:pt idx="1">
                  <c:v>16</c:v>
                </c:pt>
                <c:pt idx="2">
                  <c:v>32</c:v>
                </c:pt>
                <c:pt idx="3">
                  <c:v>48</c:v>
                </c:pt>
                <c:pt idx="4">
                  <c:v>64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  <c:pt idx="12">
                  <c:v>192</c:v>
                </c:pt>
                <c:pt idx="13">
                  <c:v>208</c:v>
                </c:pt>
                <c:pt idx="14">
                  <c:v>224</c:v>
                </c:pt>
                <c:pt idx="15">
                  <c:v>240</c:v>
                </c:pt>
                <c:pt idx="16">
                  <c:v>256</c:v>
                </c:pt>
                <c:pt idx="17">
                  <c:v>288</c:v>
                </c:pt>
                <c:pt idx="18">
                  <c:v>320</c:v>
                </c:pt>
                <c:pt idx="19">
                  <c:v>352</c:v>
                </c:pt>
                <c:pt idx="20">
                  <c:v>384</c:v>
                </c:pt>
                <c:pt idx="21">
                  <c:v>416</c:v>
                </c:pt>
                <c:pt idx="22">
                  <c:v>448</c:v>
                </c:pt>
                <c:pt idx="23">
                  <c:v>480</c:v>
                </c:pt>
                <c:pt idx="24">
                  <c:v>512</c:v>
                </c:pt>
                <c:pt idx="25">
                  <c:v>544</c:v>
                </c:pt>
                <c:pt idx="26">
                  <c:v>576</c:v>
                </c:pt>
                <c:pt idx="27">
                  <c:v>608</c:v>
                </c:pt>
                <c:pt idx="28">
                  <c:v>640</c:v>
                </c:pt>
                <c:pt idx="29">
                  <c:v>672</c:v>
                </c:pt>
                <c:pt idx="30">
                  <c:v>704</c:v>
                </c:pt>
                <c:pt idx="31">
                  <c:v>736</c:v>
                </c:pt>
                <c:pt idx="32">
                  <c:v>768</c:v>
                </c:pt>
                <c:pt idx="33">
                  <c:v>800</c:v>
                </c:pt>
                <c:pt idx="34">
                  <c:v>832</c:v>
                </c:pt>
                <c:pt idx="35">
                  <c:v>864</c:v>
                </c:pt>
                <c:pt idx="36">
                  <c:v>896</c:v>
                </c:pt>
                <c:pt idx="37">
                  <c:v>928</c:v>
                </c:pt>
                <c:pt idx="38">
                  <c:v>960</c:v>
                </c:pt>
                <c:pt idx="39">
                  <c:v>992</c:v>
                </c:pt>
                <c:pt idx="40">
                  <c:v>1024</c:v>
                </c:pt>
              </c:numCache>
            </c:numRef>
          </c:xVal>
          <c:yVal>
            <c:numRef>
              <c:f>'CV to Stops'!$Q$4:$Q$44</c:f>
              <c:numCache>
                <c:formatCode>General</c:formatCode>
                <c:ptCount val="41"/>
                <c:pt idx="5">
                  <c:v>-8.50578644037706</c:v>
                </c:pt>
                <c:pt idx="6">
                  <c:v>-6.50809610490465</c:v>
                </c:pt>
                <c:pt idx="7">
                  <c:v>-5.70107143697686</c:v>
                </c:pt>
                <c:pt idx="8">
                  <c:v>-5.18663038696995</c:v>
                </c:pt>
                <c:pt idx="9">
                  <c:v>-4.80818991178678</c:v>
                </c:pt>
                <c:pt idx="10">
                  <c:v>-4.50856881166759</c:v>
                </c:pt>
                <c:pt idx="11">
                  <c:v>-4.23481881166759</c:v>
                </c:pt>
                <c:pt idx="12">
                  <c:v>-3.96106881166759</c:v>
                </c:pt>
                <c:pt idx="13">
                  <c:v>-3.68731881166759</c:v>
                </c:pt>
                <c:pt idx="14">
                  <c:v>-3.41356881166759</c:v>
                </c:pt>
                <c:pt idx="15">
                  <c:v>-3.13981881166759</c:v>
                </c:pt>
                <c:pt idx="16">
                  <c:v>-2.86606881166759</c:v>
                </c:pt>
                <c:pt idx="17">
                  <c:v>-2.31856881166759</c:v>
                </c:pt>
                <c:pt idx="18">
                  <c:v>-1.77106881166759</c:v>
                </c:pt>
                <c:pt idx="19">
                  <c:v>-1.22356881166759</c:v>
                </c:pt>
                <c:pt idx="20">
                  <c:v>-0.676068811667588</c:v>
                </c:pt>
                <c:pt idx="21">
                  <c:v>-0.128568811667589</c:v>
                </c:pt>
                <c:pt idx="22">
                  <c:v>0.418931188332412</c:v>
                </c:pt>
                <c:pt idx="23">
                  <c:v>0.966431188332412</c:v>
                </c:pt>
                <c:pt idx="24">
                  <c:v>1.51393118833241</c:v>
                </c:pt>
                <c:pt idx="25">
                  <c:v>2.06143118833241</c:v>
                </c:pt>
                <c:pt idx="26">
                  <c:v>2.60893118833241</c:v>
                </c:pt>
                <c:pt idx="27">
                  <c:v>3.15643118833241</c:v>
                </c:pt>
                <c:pt idx="28">
                  <c:v>3.70393118833241</c:v>
                </c:pt>
                <c:pt idx="29">
                  <c:v>4.25143118833241</c:v>
                </c:pt>
                <c:pt idx="30">
                  <c:v>4.79893118833241</c:v>
                </c:pt>
                <c:pt idx="31">
                  <c:v>5.34643118833241</c:v>
                </c:pt>
                <c:pt idx="32">
                  <c:v>5.89393118833241</c:v>
                </c:pt>
                <c:pt idx="33">
                  <c:v>6.44143118833241</c:v>
                </c:pt>
                <c:pt idx="34">
                  <c:v>6.98893118833241</c:v>
                </c:pt>
                <c:pt idx="35">
                  <c:v>7.53643118833241</c:v>
                </c:pt>
                <c:pt idx="36">
                  <c:v>8.08393118833241</c:v>
                </c:pt>
                <c:pt idx="37">
                  <c:v>8.63143118833241</c:v>
                </c:pt>
                <c:pt idx="38">
                  <c:v>9.17893118833241</c:v>
                </c:pt>
                <c:pt idx="39">
                  <c:v>9.72643118833241</c:v>
                </c:pt>
                <c:pt idx="40">
                  <c:v>10.2739311883324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'CV to Stops'!$S$3:$S$3</c:f>
              <c:strCache>
                <c:ptCount val="1"/>
                <c:pt idx="0">
                  <c:v>Rec709 Camera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'CV to Stops'!$A$4:$A$44</c:f>
              <c:numCache>
                <c:formatCode>General</c:formatCode>
                <c:ptCount val="41"/>
                <c:pt idx="0">
                  <c:v>0</c:v>
                </c:pt>
                <c:pt idx="1">
                  <c:v>16</c:v>
                </c:pt>
                <c:pt idx="2">
                  <c:v>32</c:v>
                </c:pt>
                <c:pt idx="3">
                  <c:v>48</c:v>
                </c:pt>
                <c:pt idx="4">
                  <c:v>64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  <c:pt idx="12">
                  <c:v>192</c:v>
                </c:pt>
                <c:pt idx="13">
                  <c:v>208</c:v>
                </c:pt>
                <c:pt idx="14">
                  <c:v>224</c:v>
                </c:pt>
                <c:pt idx="15">
                  <c:v>240</c:v>
                </c:pt>
                <c:pt idx="16">
                  <c:v>256</c:v>
                </c:pt>
                <c:pt idx="17">
                  <c:v>288</c:v>
                </c:pt>
                <c:pt idx="18">
                  <c:v>320</c:v>
                </c:pt>
                <c:pt idx="19">
                  <c:v>352</c:v>
                </c:pt>
                <c:pt idx="20">
                  <c:v>384</c:v>
                </c:pt>
                <c:pt idx="21">
                  <c:v>416</c:v>
                </c:pt>
                <c:pt idx="22">
                  <c:v>448</c:v>
                </c:pt>
                <c:pt idx="23">
                  <c:v>480</c:v>
                </c:pt>
                <c:pt idx="24">
                  <c:v>512</c:v>
                </c:pt>
                <c:pt idx="25">
                  <c:v>544</c:v>
                </c:pt>
                <c:pt idx="26">
                  <c:v>576</c:v>
                </c:pt>
                <c:pt idx="27">
                  <c:v>608</c:v>
                </c:pt>
                <c:pt idx="28">
                  <c:v>640</c:v>
                </c:pt>
                <c:pt idx="29">
                  <c:v>672</c:v>
                </c:pt>
                <c:pt idx="30">
                  <c:v>704</c:v>
                </c:pt>
                <c:pt idx="31">
                  <c:v>736</c:v>
                </c:pt>
                <c:pt idx="32">
                  <c:v>768</c:v>
                </c:pt>
                <c:pt idx="33">
                  <c:v>800</c:v>
                </c:pt>
                <c:pt idx="34">
                  <c:v>832</c:v>
                </c:pt>
                <c:pt idx="35">
                  <c:v>864</c:v>
                </c:pt>
                <c:pt idx="36">
                  <c:v>896</c:v>
                </c:pt>
                <c:pt idx="37">
                  <c:v>928</c:v>
                </c:pt>
                <c:pt idx="38">
                  <c:v>960</c:v>
                </c:pt>
                <c:pt idx="39">
                  <c:v>992</c:v>
                </c:pt>
                <c:pt idx="40">
                  <c:v>1024</c:v>
                </c:pt>
              </c:numCache>
            </c:numRef>
          </c:xVal>
          <c:yVal>
            <c:numRef>
              <c:f>'CV to Stops'!$S$4:$S$44</c:f>
              <c:numCache>
                <c:formatCode>General</c:formatCode>
                <c:ptCount val="41"/>
                <c:pt idx="5">
                  <c:v>-5.47078087271107</c:v>
                </c:pt>
                <c:pt idx="6">
                  <c:v>-4.47078087271107</c:v>
                </c:pt>
                <c:pt idx="7">
                  <c:v>-3.88581837198992</c:v>
                </c:pt>
                <c:pt idx="8">
                  <c:v>-3.47078087271107</c:v>
                </c:pt>
                <c:pt idx="9">
                  <c:v>-3.1475365009901</c:v>
                </c:pt>
                <c:pt idx="10">
                  <c:v>-2.85374907390067</c:v>
                </c:pt>
                <c:pt idx="11">
                  <c:v>-2.58463800717775</c:v>
                </c:pt>
                <c:pt idx="12">
                  <c:v>-2.3363772647212</c:v>
                </c:pt>
                <c:pt idx="13">
                  <c:v>-2.10596697742112</c:v>
                </c:pt>
                <c:pt idx="14">
                  <c:v>-1.89101146931246</c:v>
                </c:pt>
                <c:pt idx="15">
                  <c:v>-1.68956716397251</c:v>
                </c:pt>
                <c:pt idx="16">
                  <c:v>-1.50003552863223</c:v>
                </c:pt>
                <c:pt idx="17">
                  <c:v>-1.15159898517678</c:v>
                </c:pt>
                <c:pt idx="18">
                  <c:v>-0.837346662408995</c:v>
                </c:pt>
                <c:pt idx="19">
                  <c:v>-0.551166311663299</c:v>
                </c:pt>
                <c:pt idx="20">
                  <c:v>-0.288451327546757</c:v>
                </c:pt>
                <c:pt idx="21">
                  <c:v>-0.0456435367099921</c:v>
                </c:pt>
                <c:pt idx="22">
                  <c:v>0.180062643921066</c:v>
                </c:pt>
                <c:pt idx="23">
                  <c:v>0.39091854099782</c:v>
                </c:pt>
                <c:pt idx="24">
                  <c:v>0.588758242801275</c:v>
                </c:pt>
                <c:pt idx="25">
                  <c:v>0.775095730164097</c:v>
                </c:pt>
                <c:pt idx="26">
                  <c:v>0.951195290720589</c:v>
                </c:pt>
                <c:pt idx="27">
                  <c:v>1.11812357691765</c:v>
                </c:pt>
                <c:pt idx="28">
                  <c:v>1.27678876666828</c:v>
                </c:pt>
                <c:pt idx="29">
                  <c:v>1.42797048067809</c:v>
                </c:pt>
                <c:pt idx="30">
                  <c:v>1.57234295695412</c:v>
                </c:pt>
                <c:pt idx="31">
                  <c:v>1.71049322775623</c:v>
                </c:pt>
                <c:pt idx="32">
                  <c:v>1.84293553895649</c:v>
                </c:pt>
                <c:pt idx="33">
                  <c:v>1.9701229070513</c:v>
                </c:pt>
                <c:pt idx="34">
                  <c:v>2.09245646970535</c:v>
                </c:pt>
                <c:pt idx="35">
                  <c:v>2.21029311680112</c:v>
                </c:pt>
                <c:pt idx="36">
                  <c:v>2.32395176801427</c:v>
                </c:pt>
                <c:pt idx="37">
                  <c:v>2.43371857514283</c:v>
                </c:pt>
                <c:pt idx="38">
                  <c:v>2.5398512628959</c:v>
                </c:pt>
                <c:pt idx="39">
                  <c:v>2.64258277387937</c:v>
                </c:pt>
                <c:pt idx="40">
                  <c:v>2.74212434747132</c:v>
                </c:pt>
              </c:numCache>
            </c:numRef>
          </c:yVal>
          <c:smooth val="0"/>
        </c:ser>
        <c:axId val="46752038"/>
        <c:axId val="84480754"/>
      </c:scatterChart>
      <c:valAx>
        <c:axId val="46752038"/>
        <c:scaling>
          <c:orientation val="minMax"/>
          <c:max val="1024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10-bit Code Value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480754"/>
        <c:crosses val="min"/>
        <c:crossBetween val="midCat"/>
        <c:majorUnit val="128"/>
      </c:valAx>
      <c:valAx>
        <c:axId val="84480754"/>
        <c:scaling>
          <c:orientation val="minMax"/>
          <c:max val="12"/>
          <c:min val="-1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Stops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6752038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95760</xdr:colOff>
      <xdr:row>44</xdr:row>
      <xdr:rowOff>41400</xdr:rowOff>
    </xdr:from>
    <xdr:to>
      <xdr:col>9</xdr:col>
      <xdr:colOff>924480</xdr:colOff>
      <xdr:row>84</xdr:row>
      <xdr:rowOff>38880</xdr:rowOff>
    </xdr:to>
    <xdr:graphicFrame>
      <xdr:nvGraphicFramePr>
        <xdr:cNvPr id="0" name=""/>
        <xdr:cNvGraphicFramePr/>
      </xdr:nvGraphicFramePr>
      <xdr:xfrm>
        <a:off x="95760" y="7329960"/>
        <a:ext cx="8749800" cy="6499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1013400</xdr:colOff>
      <xdr:row>44</xdr:row>
      <xdr:rowOff>96120</xdr:rowOff>
    </xdr:from>
    <xdr:to>
      <xdr:col>19</xdr:col>
      <xdr:colOff>556560</xdr:colOff>
      <xdr:row>84</xdr:row>
      <xdr:rowOff>97560</xdr:rowOff>
    </xdr:to>
    <xdr:graphicFrame>
      <xdr:nvGraphicFramePr>
        <xdr:cNvPr id="1" name=""/>
        <xdr:cNvGraphicFramePr/>
      </xdr:nvGraphicFramePr>
      <xdr:xfrm>
        <a:off x="8934480" y="7384680"/>
        <a:ext cx="7966440" cy="650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706320</xdr:colOff>
      <xdr:row>5</xdr:row>
      <xdr:rowOff>102600</xdr:rowOff>
    </xdr:from>
    <xdr:to>
      <xdr:col>14</xdr:col>
      <xdr:colOff>113040</xdr:colOff>
      <xdr:row>41</xdr:row>
      <xdr:rowOff>152280</xdr:rowOff>
    </xdr:to>
    <xdr:graphicFrame>
      <xdr:nvGraphicFramePr>
        <xdr:cNvPr id="2" name=""/>
        <xdr:cNvGraphicFramePr/>
      </xdr:nvGraphicFramePr>
      <xdr:xfrm>
        <a:off x="4834440" y="915480"/>
        <a:ext cx="7409160" cy="5901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AMJ44"/>
  <sheetViews>
    <sheetView showFormulas="false" showGridLines="true" showRowColHeaders="true" showZeros="true" rightToLeft="false" tabSelected="false" showOutlineSymbols="true" defaultGridColor="true" view="normal" topLeftCell="A30" colorId="64" zoomScale="55" zoomScaleNormal="55" zoomScalePageLayoutView="100" workbookViewId="0">
      <selection pane="topLeft" activeCell="S27" activeCellId="0" sqref="S27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5.48"/>
    <col collapsed="false" customWidth="true" hidden="false" outlineLevel="0" max="7" min="5" style="0" width="12.41"/>
    <col collapsed="false" customWidth="true" hidden="false" outlineLevel="0" max="8" min="8" style="0" width="13.56"/>
    <col collapsed="false" customWidth="true" hidden="false" outlineLevel="0" max="10" min="10" style="0" width="15.05"/>
    <col collapsed="false" customWidth="true" hidden="false" outlineLevel="0" max="14" min="14" style="0" width="13.06"/>
    <col collapsed="false" customWidth="true" hidden="false" outlineLevel="0" max="19" min="19" style="0" width="10.67"/>
  </cols>
  <sheetData>
    <row r="2" customFormat="false" ht="23.5" hidden="false" customHeight="false" outlineLevel="0" collapsed="false">
      <c r="A2" s="1" t="s">
        <v>0</v>
      </c>
      <c r="B2" s="2" t="s">
        <v>1</v>
      </c>
      <c r="C2" s="1"/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customFormat="false" ht="12.8" hidden="false" customHeight="false" outlineLevel="0" collapsed="false">
      <c r="A3" s="3" t="n">
        <v>-10</v>
      </c>
      <c r="B3" s="4" t="n">
        <f aca="false">2^(A3+LOG(0.18,2))</f>
        <v>0.00017578125</v>
      </c>
      <c r="C3" s="1"/>
      <c r="D3" s="5" t="n">
        <f aca="false">(IF(B3 &lt; 0.0106232, B3*5.3676533+0.0926363 , 0.5696259+0.1073531*LN(B3+0.00937677))*1023-64)/876</f>
        <v>0.036223937170312</v>
      </c>
      <c r="E3" s="6" t="n">
        <f aca="false">((0.6325803+0.1607587*LN(B3+0.0338256))*1023-64)/876</f>
        <v>0.0308734754840519</v>
      </c>
      <c r="F3" s="5" t="n">
        <f aca="false">((0.5770146+0.1607587*LN(B3+0.0477923))*1023-64)/876</f>
        <v>0.030589629987548</v>
      </c>
      <c r="G3" s="5" t="n">
        <f aca="false">(IF(B3&lt; 0.01125, B3*6.621943712+0.09286412512,0.594922711+0.1110146696*LN(B3+0.01))*1023-64)/876</f>
        <v>0.0367474724342202</v>
      </c>
      <c r="H3" s="5" t="n">
        <f aca="false">(IF(B3 + 0.01 &lt; 0, (B3 +0.01 )*15.1927  ,   0.224282 * LN((B3 + 0.01) * 155.975327 +1 ) / LN(10))*1023-64)/876</f>
        <v>0.0350671142687711</v>
      </c>
      <c r="I3" s="5" t="n">
        <f aca="false">((0.6682185+0.1273591*LN(B3+0.0109))*1023-64)/876</f>
        <v>0.0375568151699697</v>
      </c>
      <c r="J3" s="5" t="n">
        <f aca="false">(IF(B3 &lt; 0.01, B3 * 5.6 + 0.125,  (0.241514/LN(10)) * LN(B3 + 0.00873) +  0.598206)*1023-64)/876</f>
        <v>0.0740662278824201</v>
      </c>
      <c r="K3" s="5" t="n">
        <f aca="false">(IF(B3&lt;= 0.0078,   6.025*B3+ 0.0929,LN(0.9892*B3 + 0.0108) * 0.256663/LN(10) + 0.584555)*1023-64)/876</f>
        <v>0.0366668275319278</v>
      </c>
      <c r="L3" s="5" t="n">
        <f aca="false">(LN(B3*(10.1596/0.9)+1)/LN(10)*0.529136+0.0730597)</f>
        <v>0.0735152412833103</v>
      </c>
      <c r="M3" s="5" t="n">
        <f aca="false">(LN(B3*(87.09937546/0.9)+1)/LN(10)*0.281863093+0.035388128)</f>
        <v>0.0374530302760623</v>
      </c>
      <c r="N3" s="5" t="n">
        <f aca="false">IF(B3&lt;0.014,  2.30698*B3 + 0.073059,  0.186268*LN(14.98325*B3 + 1) + 0.0698866)</f>
        <v>0.073464523828125</v>
      </c>
      <c r="O3" s="5" t="n">
        <f aca="false">((0.6682185+0.1273591*LN(B3+0.0109))*1023-64)/876</f>
        <v>0.0375568151699697</v>
      </c>
      <c r="P3" s="7"/>
      <c r="Q3" s="5" t="n">
        <f aca="false">IF(B3 &lt;= 0.0078125 ,  10.5402377416545 * B3 + 0.0729055341958355 , (LOG(B3,2) + 9.72) / 17.52)</f>
        <v>0.0747583103613607</v>
      </c>
      <c r="R3" s="7" t="n">
        <f aca="false">(IF(B3 &lt; 0.018 , B3*4.5 , 1.099*POWER(B3, 0.45) - 0.099))</f>
        <v>0.000791015625000001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customFormat="false" ht="12.8" hidden="false" customHeight="false" outlineLevel="0" collapsed="false">
      <c r="A4" s="3" t="n">
        <v>-9.5</v>
      </c>
      <c r="B4" s="4" t="n">
        <f aca="false">2^(A4+LOG(0.18,2))</f>
        <v>0.000248592227760896</v>
      </c>
      <c r="C4" s="1"/>
      <c r="D4" s="5" t="n">
        <f aca="false">(IF(B4 &lt; 0.0106232, B4*5.3676533+0.0926363 , 0.5696259+0.1073531*LN(B4+0.00937677))*1023-64)/876</f>
        <v>0.0366803447490914</v>
      </c>
      <c r="E4" s="6" t="n">
        <f aca="false">((0.6325803+0.1607587*LN(B4+0.0338256))*1023-64)/876</f>
        <v>0.0312750644104867</v>
      </c>
      <c r="F4" s="5" t="n">
        <f aca="false">((0.5770146+0.1607587*LN(B4+0.0477923))*1023-64)/876</f>
        <v>0.0308743782802907</v>
      </c>
      <c r="G4" s="5" t="n">
        <f aca="false">(IF(B4&lt; 0.01125, B4*6.621943712+0.09286412512,0.594922711+0.1110146696*LN(B4+0.01))*1023-64)/876</f>
        <v>0.0373105313963941</v>
      </c>
      <c r="H4" s="5" t="n">
        <f aca="false">(IF(B4 + 0.01 &lt; 0, (B4 +0.01 )*15.1927  ,   0.224282 * LN((B4 + 0.01) * 155.975327 +1 ) / LN(10))*1023-64)/876</f>
        <v>0.0355653403611244</v>
      </c>
      <c r="I4" s="5" t="n">
        <f aca="false">((0.6682185+0.1273591*LN(B4+0.0109))*1023-64)/876</f>
        <v>0.0385313567977356</v>
      </c>
      <c r="J4" s="5" t="n">
        <f aca="false">(IF(B4 &lt; 0.01, B4 * 5.6 + 0.125,  (0.241514/LN(10)) * LN(B4 + 0.00873) +  0.598206)*1023-64)/876</f>
        <v>0.0745423917287632</v>
      </c>
      <c r="K4" s="5" t="n">
        <f aca="false">(IF(B4&lt;= 0.0078,   6.025*B4+ 0.0929,LN(0.9892*B4 + 0.0108) * 0.256663/LN(10) + 0.584555)*1023-64)/876</f>
        <v>0.0371791288130381</v>
      </c>
      <c r="L4" s="5" t="n">
        <f aca="false">(LN(B4*(10.1596/0.9)+1)/LN(10)*0.529136+0.0730597)</f>
        <v>0.073703668487855</v>
      </c>
      <c r="M4" s="5" t="n">
        <f aca="false">(LN(B4*(87.09937546/0.9)+1)/LN(10)*0.281863093+0.035388128)</f>
        <v>0.0382982425986092</v>
      </c>
      <c r="N4" s="5" t="n">
        <f aca="false">IF(B4&lt;0.014,  2.30698*B4 + 0.073059,  0.186268*LN(14.98325*B4 + 1) + 0.0698866)</f>
        <v>0.0736324972975998</v>
      </c>
      <c r="O4" s="5" t="n">
        <f aca="false">((0.6682185+0.1273591*LN(B4+0.0109))*1023-64)/876</f>
        <v>0.0385313567977356</v>
      </c>
      <c r="P4" s="7"/>
      <c r="Q4" s="5" t="n">
        <f aca="false">IF(B4 &lt;= 0.0078125 ,  10.5402377416545 * B4 + 0.0729055341958355 , (LOG(B4,2) + 9.72) / 17.52)</f>
        <v>0.0755257553771629</v>
      </c>
      <c r="R4" s="7" t="n">
        <f aca="false">(IF(B4 &lt; 0.018 , B4*4.5 , 1.099*POWER(B4, 0.45) - 0.099))</f>
        <v>0.00111866502492403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customFormat="false" ht="12.8" hidden="false" customHeight="false" outlineLevel="0" collapsed="false">
      <c r="A5" s="3" t="n">
        <v>-9</v>
      </c>
      <c r="B5" s="4" t="n">
        <f aca="false">2^(A5+LOG(0.18,2))</f>
        <v>0.0003515625</v>
      </c>
      <c r="C5" s="1"/>
      <c r="D5" s="5" t="n">
        <f aca="false">(IF(B5 &lt; 0.0106232, B5*5.3676533+0.0926363 , 0.5696259+0.1073531*LN(B5+0.00937677))*1023-64)/876</f>
        <v>0.0373258025369711</v>
      </c>
      <c r="E5" s="6" t="n">
        <f aca="false">((0.6325803+0.1607587*LN(B5+0.0338256))*1023-64)/876</f>
        <v>0.0318415344213138</v>
      </c>
      <c r="F5" s="5" t="n">
        <f aca="false">((0.5770146+0.1607587*LN(B5+0.0477923))*1023-64)/876</f>
        <v>0.0312763373142056</v>
      </c>
      <c r="G5" s="5" t="n">
        <f aca="false">(IF(B5&lt; 0.01125, B5*6.621943712+0.09286412512,0.594922711+0.1110146696*LN(B5+0.01))*1023-64)/876</f>
        <v>0.0381068170171161</v>
      </c>
      <c r="H5" s="5" t="n">
        <f aca="false">(IF(B5 + 0.01 &lt; 0, (B5 +0.01 )*15.1927  ,   0.224282 * LN((B5 + 0.01) * 155.975327 +1 ) / LN(10))*1023-64)/876</f>
        <v>0.0362662338355934</v>
      </c>
      <c r="I5" s="5" t="n">
        <f aca="false">((0.6682185+0.1273591*LN(B5+0.0109))*1023-64)/876</f>
        <v>0.0398987562651994</v>
      </c>
      <c r="J5" s="5" t="n">
        <f aca="false">(IF(B5 &lt; 0.01, B5 * 5.6 + 0.125,  (0.241514/LN(10)) * LN(B5 + 0.00873) +  0.598206)*1023-64)/876</f>
        <v>0.0752157890981735</v>
      </c>
      <c r="K5" s="5" t="n">
        <f aca="false">(IF(B5&lt;= 0.0078,   6.025*B5+ 0.0929,LN(0.9892*B5 + 0.0108) * 0.256663/LN(10) + 0.584555)*1023-64)/876</f>
        <v>0.0379036322328054</v>
      </c>
      <c r="L5" s="5" t="n">
        <f aca="false">(LN(B5*(10.1596/0.9)+1)/LN(10)*0.529136+0.0730597)</f>
        <v>0.0739698813193986</v>
      </c>
      <c r="M5" s="5" t="n">
        <f aca="false">(LN(B5*(87.09937546/0.9)+1)/LN(10)*0.281863093+0.035388128)</f>
        <v>0.0394836777362171</v>
      </c>
      <c r="N5" s="5" t="n">
        <f aca="false">IF(B5&lt;0.014,  2.30698*B5 + 0.073059,  0.186268*LN(14.98325*B5 + 1) + 0.0698866)</f>
        <v>0.07387004765625</v>
      </c>
      <c r="O5" s="5" t="n">
        <f aca="false">((0.6682185+0.1273591*LN(B5+0.0109))*1023-64)/876</f>
        <v>0.0398987562651994</v>
      </c>
      <c r="P5" s="7"/>
      <c r="Q5" s="5" t="n">
        <f aca="false">IF(B5 &lt;= 0.0078125 ,  10.5402377416545 * B5 + 0.0729055341958355 , (LOG(B5,2) + 9.72) / 17.52)</f>
        <v>0.0766110865268859</v>
      </c>
      <c r="R5" s="7" t="n">
        <f aca="false">(IF(B5 &lt; 0.018 , B5*4.5 , 1.099*POWER(B5, 0.45) - 0.099))</f>
        <v>0.00158203125</v>
      </c>
      <c r="S5" s="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customFormat="false" ht="12.8" hidden="false" customHeight="false" outlineLevel="0" collapsed="false">
      <c r="A6" s="3" t="n">
        <v>-8.5</v>
      </c>
      <c r="B6" s="4" t="n">
        <f aca="false">2^(A6+LOG(0.18,2))</f>
        <v>0.000497184455521792</v>
      </c>
      <c r="C6" s="1"/>
      <c r="D6" s="5" t="n">
        <f aca="false">(IF(B6 &lt; 0.0106232, B6*5.3676533+0.0926363 , 0.5696259+0.1073531*LN(B6+0.00937677))*1023-64)/876</f>
        <v>0.0382386176945299</v>
      </c>
      <c r="E6" s="6" t="n">
        <f aca="false">((0.6325803+0.1607587*LN(B6+0.0338256))*1023-64)/876</f>
        <v>0.032639737294265</v>
      </c>
      <c r="F6" s="5" t="n">
        <f aca="false">((0.5770146+0.1607587*LN(B6+0.0477923))*1023-64)/876</f>
        <v>0.031843328042788</v>
      </c>
      <c r="G6" s="5" t="n">
        <f aca="false">(IF(B6&lt; 0.01125, B6*6.621943712+0.09286412512,0.594922711+0.1110146696*LN(B6+0.01))*1023-64)/876</f>
        <v>0.039232934941464</v>
      </c>
      <c r="H6" s="5" t="n">
        <f aca="false">(IF(B6 + 0.01 &lt; 0, (B6 +0.01 )*15.1927  ,   0.224282 * LN((B6 + 0.01) * 155.975327 +1 ) / LN(10))*1023-64)/876</f>
        <v>0.0372501318734129</v>
      </c>
      <c r="I6" s="5" t="n">
        <f aca="false">((0.6682185+0.1273591*LN(B6+0.0109))*1023-64)/876</f>
        <v>0.0418113387242498</v>
      </c>
      <c r="J6" s="5" t="n">
        <f aca="false">(IF(B6 &lt; 0.01, B6 * 5.6 + 0.125,  (0.241514/LN(10)) * LN(B6 + 0.00873) +  0.598206)*1023-64)/876</f>
        <v>0.0761681167908599</v>
      </c>
      <c r="K6" s="5" t="n">
        <f aca="false">(IF(B6&lt;= 0.0078,   6.025*B6+ 0.0929,LN(0.9892*B6 + 0.0108) * 0.256663/LN(10) + 0.584555)*1023-64)/876</f>
        <v>0.038928234795026</v>
      </c>
      <c r="L6" s="5" t="n">
        <f aca="false">(LN(B6*(10.1596/0.9)+1)/LN(10)*0.529136+0.0730597)</f>
        <v>0.0743458374312683</v>
      </c>
      <c r="M6" s="5" t="n">
        <f aca="false">(LN(B6*(87.09937546/0.9)+1)/LN(10)*0.281863093+0.035388128)</f>
        <v>0.0411407779392595</v>
      </c>
      <c r="N6" s="5" t="n">
        <f aca="false">IF(B6&lt;0.014,  2.30698*B6 + 0.073059,  0.186268*LN(14.98325*B6 + 1) + 0.0698866)</f>
        <v>0.0742059945951997</v>
      </c>
      <c r="O6" s="5" t="n">
        <f aca="false">((0.6682185+0.1273591*LN(B6+0.0109))*1023-64)/876</f>
        <v>0.0418113387242498</v>
      </c>
      <c r="P6" s="7"/>
      <c r="Q6" s="5" t="n">
        <f aca="false">IF(B6 &lt;= 0.0078125 ,  10.5402377416545 * B6 + 0.0729055341958355 , (LOG(B6,2) + 9.72) / 17.52)</f>
        <v>0.0781459765584902</v>
      </c>
      <c r="R6" s="7" t="n">
        <f aca="false">(IF(B6 &lt; 0.018 , B6*4.5 , 1.099*POWER(B6, 0.45) - 0.099))</f>
        <v>0.00223733004984806</v>
      </c>
      <c r="S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customFormat="false" ht="12.8" hidden="false" customHeight="false" outlineLevel="0" collapsed="false">
      <c r="A7" s="0" t="n">
        <v>-8</v>
      </c>
      <c r="B7" s="4" t="n">
        <f aca="false">2^(A7+LOG(0.18,2))</f>
        <v>0.000703125</v>
      </c>
      <c r="C7" s="1"/>
      <c r="D7" s="5" t="n">
        <f aca="false">(IF(B7 &lt; 0.0106232, B7*5.3676533+0.0926363 , 0.5696259+0.1073531*LN(B7+0.00937677))*1023-64)/876</f>
        <v>0.0395295332702893</v>
      </c>
      <c r="E7" s="6" t="n">
        <f aca="false">((0.6325803+0.1607587*LN(B7+0.0338256))*1023-64)/876</f>
        <v>0.0337628043678146</v>
      </c>
      <c r="F7" s="5" t="n">
        <f aca="false">((0.5770146+0.1607587*LN(B7+0.0477923))*1023-64)/876</f>
        <v>0.0326422619857894</v>
      </c>
      <c r="G7" s="5" t="n">
        <f aca="false">(IF(B7&lt; 0.01125, B7*6.621943712+0.09286412512,0.594922711+0.1110146696*LN(B7+0.01))*1023-64)/876</f>
        <v>0.0408255061829081</v>
      </c>
      <c r="H7" s="5" t="n">
        <f aca="false">(IF(B7 + 0.01 &lt; 0, (B7 +0.01 )*15.1927  ,   0.224282 * LN((B7 + 0.01) * 155.975327 +1 ) / LN(10))*1023-64)/876</f>
        <v>0.0386272041060998</v>
      </c>
      <c r="I7" s="5" t="n">
        <f aca="false">((0.6682185+0.1273591*LN(B7+0.0109))*1023-64)/876</f>
        <v>0.0444748300596585</v>
      </c>
      <c r="J7" s="5" t="n">
        <f aca="false">(IF(B7 &lt; 0.01, B7 * 5.6 + 0.125,  (0.241514/LN(10)) * LN(B7 + 0.00873) +  0.598206)*1023-64)/876</f>
        <v>0.0775149115296804</v>
      </c>
      <c r="K7" s="5" t="n">
        <f aca="false">(IF(B7&lt;= 0.0078,   6.025*B7+ 0.0929,LN(0.9892*B7 + 0.0108) * 0.256663/LN(10) + 0.584555)*1023-64)/876</f>
        <v>0.0403772416345605</v>
      </c>
      <c r="L7" s="5" t="n">
        <f aca="false">(LN(B7*(10.1596/0.9)+1)/LN(10)*0.529136+0.0730597)</f>
        <v>0.074876471864997</v>
      </c>
      <c r="M7" s="5" t="n">
        <f aca="false">(LN(B7*(87.09937546/0.9)+1)/LN(10)*0.281863093+0.035388128)</f>
        <v>0.0434466263144373</v>
      </c>
      <c r="N7" s="5" t="n">
        <f aca="false">IF(B7&lt;0.014,  2.30698*B7 + 0.073059,  0.186268*LN(14.98325*B7 + 1) + 0.0698866)</f>
        <v>0.0746810953125</v>
      </c>
      <c r="O7" s="5" t="n">
        <f aca="false">((0.6682185+0.1273591*LN(B7+0.0109))*1023-64)/876</f>
        <v>0.0444748300596585</v>
      </c>
      <c r="P7" s="7"/>
      <c r="Q7" s="5" t="n">
        <f aca="false">IF(B7 &lt;= 0.0078125 ,  10.5402377416545 * B7 + 0.0729055341958355 , (LOG(B7,2) + 9.72) / 17.52)</f>
        <v>0.0803166388579363</v>
      </c>
      <c r="R7" s="7" t="n">
        <f aca="false">(IF(B7 &lt; 0.018 , B7*4.5 , 1.099*POWER(B7, 0.45) - 0.099))</f>
        <v>0.0031640625</v>
      </c>
      <c r="S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customFormat="false" ht="12.8" hidden="false" customHeight="false" outlineLevel="0" collapsed="false">
      <c r="A8" s="0" t="n">
        <v>-7.5</v>
      </c>
      <c r="B8" s="4" t="n">
        <f aca="false">2^(A8+LOG(0.18,2))</f>
        <v>0.000994368911043583</v>
      </c>
      <c r="D8" s="5" t="n">
        <f aca="false">(IF(B8 &lt; 0.0106232, B8*5.3676533+0.0926363 , 0.5696259+0.1073531*LN(B8+0.00937677))*1023-64)/876</f>
        <v>0.0413551635854069</v>
      </c>
      <c r="E8" s="6" t="n">
        <f aca="false">((0.6325803+0.1607587*LN(B8+0.0338256))*1023-64)/876</f>
        <v>0.0353396788686337</v>
      </c>
      <c r="F8" s="5" t="n">
        <f aca="false">((0.5770146+0.1607587*LN(B8+0.0477923))*1023-64)/876</f>
        <v>0.0337663524169462</v>
      </c>
      <c r="G8" s="5" t="n">
        <f aca="false">(IF(B8&lt; 0.01125, B8*6.621943712+0.09286412512,0.594922711+0.1110146696*LN(B8+0.01))*1023-64)/876</f>
        <v>0.0430777420316037</v>
      </c>
      <c r="H8" s="5" t="n">
        <f aca="false">(IF(B8 + 0.01 &lt; 0, (B8 +0.01 )*15.1927  ,   0.224282 * LN((B8 + 0.01) * 155.975327 +1 ) / LN(10))*1023-64)/876</f>
        <v>0.0405466513939122</v>
      </c>
      <c r="I8" s="5" t="n">
        <f aca="false">((0.6682185+0.1273591*LN(B8+0.0109))*1023-64)/876</f>
        <v>0.0481619651928728</v>
      </c>
      <c r="J8" s="5" t="n">
        <f aca="false">(IF(B8 &lt; 0.01, B8 * 5.6 + 0.125,  (0.241514/LN(10)) * LN(B8 + 0.00873) +  0.598206)*1023-64)/876</f>
        <v>0.0794195669150531</v>
      </c>
      <c r="K8" s="5" t="n">
        <f aca="false">(IF(B8&lt;= 0.0078,   6.025*B8+ 0.0929,LN(0.9892*B8 + 0.0108) * 0.256663/LN(10) + 0.584555)*1023-64)/876</f>
        <v>0.0424264467590017</v>
      </c>
      <c r="L8" s="5" t="n">
        <f aca="false">(LN(B8*(10.1596/0.9)+1)/LN(10)*0.529136+0.0730597)</f>
        <v>0.0756248167191191</v>
      </c>
      <c r="M8" s="5" t="n">
        <f aca="false">(LN(B8*(87.09937546/0.9)+1)/LN(10)*0.281863093+0.035388128)</f>
        <v>0.0466351769138131</v>
      </c>
      <c r="N8" s="5" t="n">
        <f aca="false">IF(B8&lt;0.014,  2.30698*B8 + 0.073059,  0.186268*LN(14.98325*B8 + 1) + 0.0698866)</f>
        <v>0.0753529891903993</v>
      </c>
      <c r="O8" s="5" t="n">
        <f aca="false">((0.6682185+0.1273591*LN(B8+0.0109))*1023-64)/876</f>
        <v>0.0481619651928728</v>
      </c>
      <c r="P8" s="7" t="n">
        <f aca="false">(((LOG(B8,2)+2.5)*50+425)-64)/876</f>
        <v>-0.0144937892883797</v>
      </c>
      <c r="Q8" s="5" t="n">
        <f aca="false">IF(B8 &lt;= 0.0078125 ,  10.5402377416545 * B8 + 0.0729055341958355 , (LOG(B8,2) + 9.72) / 17.52)</f>
        <v>0.083386418921145</v>
      </c>
      <c r="R8" s="7" t="n">
        <f aca="false">(IF(B8 &lt; 0.018 , B8*4.5 , 1.099*POWER(B8, 0.45) - 0.099))</f>
        <v>0.00447466009969612</v>
      </c>
      <c r="S8" s="7"/>
    </row>
    <row r="9" customFormat="false" ht="12.8" hidden="false" customHeight="false" outlineLevel="0" collapsed="false">
      <c r="A9" s="0" t="n">
        <v>-7</v>
      </c>
      <c r="B9" s="4" t="n">
        <f aca="false">2^(A9+LOG(0.18,2))</f>
        <v>0.00140625</v>
      </c>
      <c r="D9" s="5" t="n">
        <f aca="false">(IF(B9 &lt; 0.0106232, B9*5.3676533+0.0926363 , 0.5696259+0.1073531*LN(B9+0.00937677))*1023-64)/876</f>
        <v>0.0439369947369257</v>
      </c>
      <c r="E9" s="6" t="n">
        <f aca="false">((0.6325803+0.1607587*LN(B9+0.0338256))*1023-64)/876</f>
        <v>0.037547345276298</v>
      </c>
      <c r="F9" s="5" t="n">
        <f aca="false">((0.5770146+0.1607587*LN(B9+0.0477923))*1023-64)/876</f>
        <v>0.0353446534898465</v>
      </c>
      <c r="G9" s="5" t="n">
        <f aca="false">(IF(B9&lt; 0.01125, B9*6.621943712+0.09286412512,0.594922711+0.1110146696*LN(B9+0.01))*1023-64)/876</f>
        <v>0.046262884514492</v>
      </c>
      <c r="H9" s="5" t="n">
        <f aca="false">(IF(B9 + 0.01 &lt; 0, (B9 +0.01 )*15.1927  ,   0.224282 * LN((B9 + 0.01) * 155.975327 +1 ) / LN(10))*1023-64)/876</f>
        <v>0.0432070308806702</v>
      </c>
      <c r="I9" s="5" t="n">
        <f aca="false">((0.6682185+0.1273591*LN(B9+0.0109))*1023-64)/876</f>
        <v>0.0532250922050146</v>
      </c>
      <c r="J9" s="5" t="n">
        <f aca="false">(IF(B9 &lt; 0.01, B9 * 5.6 + 0.125,  (0.241514/LN(10)) * LN(B9 + 0.00873) +  0.598206)*1023-64)/876</f>
        <v>0.082113156392694</v>
      </c>
      <c r="K9" s="5" t="n">
        <f aca="false">(IF(B9&lt;= 0.0078,   6.025*B9+ 0.0929,LN(0.9892*B9 + 0.0108) * 0.256663/LN(10) + 0.584555)*1023-64)/876</f>
        <v>0.0453244604380708</v>
      </c>
      <c r="L9" s="5" t="n">
        <f aca="false">(LN(B9*(10.1596/0.9)+1)/LN(10)*0.529136+0.0730597)</f>
        <v>0.0766789931864582</v>
      </c>
      <c r="M9" s="5" t="n">
        <f aca="false">(LN(B9*(87.09937546/0.9)+1)/LN(10)*0.281863093+0.035388128)</f>
        <v>0.0510072323932029</v>
      </c>
      <c r="N9" s="5" t="n">
        <f aca="false">IF(B9&lt;0.014,  2.30698*B9 + 0.073059,  0.186268*LN(14.98325*B9 + 1) + 0.0698866)</f>
        <v>0.076303190625</v>
      </c>
      <c r="O9" s="5" t="n">
        <f aca="false">((0.6682185+0.1273591*LN(B9+0.0109))*1023-64)/876</f>
        <v>0.0532250922050146</v>
      </c>
      <c r="P9" s="7" t="n">
        <f aca="false">(((LOG(B9,2)+2.5)*50+425)-64)/876</f>
        <v>0.0140450234970085</v>
      </c>
      <c r="Q9" s="5" t="n">
        <f aca="false">IF(B9 &lt;= 0.0078125 ,  10.5402377416545 * B9 + 0.0729055341958355 , (LOG(B9,2) + 9.72) / 17.52)</f>
        <v>0.0877277435200372</v>
      </c>
      <c r="R9" s="7" t="n">
        <f aca="false">(IF(B9 &lt; 0.018 , B9*4.5 , 1.099*POWER(B9, 0.45) - 0.099))</f>
        <v>0.006328125</v>
      </c>
      <c r="S9" s="7"/>
    </row>
    <row r="10" customFormat="false" ht="12.8" hidden="false" customHeight="false" outlineLevel="0" collapsed="false">
      <c r="A10" s="0" t="n">
        <v>-6.5</v>
      </c>
      <c r="B10" s="4" t="n">
        <f aca="false">2^(A10+LOG(0.18,2))</f>
        <v>0.00198873782208717</v>
      </c>
      <c r="D10" s="5" t="n">
        <f aca="false">(IF(B10 &lt; 0.0106232, B10*5.3676533+0.0926363 , 0.5696259+0.1073531*LN(B10+0.00937677))*1023-64)/876</f>
        <v>0.0475882553671608</v>
      </c>
      <c r="E10" s="6" t="n">
        <f aca="false">((0.6325803+0.1607587*LN(B10+0.0338256))*1023-64)/876</f>
        <v>0.0406257931942615</v>
      </c>
      <c r="F10" s="5" t="n">
        <f aca="false">((0.5770146+0.1607587*LN(B10+0.0477923))*1023-64)/876</f>
        <v>0.0375542970942015</v>
      </c>
      <c r="G10" s="5" t="n">
        <f aca="false">(IF(B10&lt; 0.01125, B10*6.621943712+0.09286412512,0.594922711+0.1110146696*LN(B10+0.01))*1023-64)/876</f>
        <v>0.0507673562118833</v>
      </c>
      <c r="H10" s="5" t="n">
        <f aca="false">(IF(B10 + 0.01 &lt; 0, (B10 +0.01 )*15.1927  ,   0.224282 * LN((B10 + 0.01) * 155.975327 +1 ) / LN(10))*1023-64)/876</f>
        <v>0.046866227466324</v>
      </c>
      <c r="I10" s="5" t="n">
        <f aca="false">((0.6682185+0.1273591*LN(B10+0.0109))*1023-64)/876</f>
        <v>0.0601033998456777</v>
      </c>
      <c r="J10" s="5" t="n">
        <f aca="false">(IF(B10 &lt; 0.01, B10 * 5.6 + 0.125,  (0.241514/LN(10)) * LN(B10 + 0.00873) +  0.598206)*1023-64)/876</f>
        <v>0.0859224671634394</v>
      </c>
      <c r="K10" s="5" t="n">
        <f aca="false">(IF(B10&lt;= 0.0078,   6.025*B10+ 0.0929,LN(0.9892*B10 + 0.0108) * 0.256663/LN(10) + 0.584555)*1023-64)/876</f>
        <v>0.0494228706869531</v>
      </c>
      <c r="L10" s="5" t="n">
        <f aca="false">(LN(B10*(10.1596/0.9)+1)/LN(10)*0.529136+0.0730597)</f>
        <v>0.0781616165085368</v>
      </c>
      <c r="M10" s="5" t="n">
        <f aca="false">(LN(B10*(87.09937546/0.9)+1)/LN(10)*0.281863093+0.035388128)</f>
        <v>0.0569352554972197</v>
      </c>
      <c r="N10" s="5" t="n">
        <f aca="false">IF(B10&lt;0.014,  2.30698*B10 + 0.073059,  0.186268*LN(14.98325*B10 + 1) + 0.0698866)</f>
        <v>0.0776469783807987</v>
      </c>
      <c r="O10" s="5" t="n">
        <f aca="false">((0.6682185+0.1273591*LN(B10+0.0109))*1023-64)/876</f>
        <v>0.0601033998456777</v>
      </c>
      <c r="P10" s="7" t="n">
        <f aca="false">(((LOG(B10,2)+2.5)*50+425)-64)/876</f>
        <v>0.0425838362823966</v>
      </c>
      <c r="Q10" s="5" t="n">
        <f aca="false">IF(B10 &lt;= 0.0078125 ,  10.5402377416545 * B10 + 0.0729055341958355 , (LOG(B10,2) + 9.72) / 17.52)</f>
        <v>0.0938673036464544</v>
      </c>
      <c r="R10" s="7" t="n">
        <f aca="false">(IF(B10 &lt; 0.018 , B10*4.5 , 1.099*POWER(B10, 0.45) - 0.099))</f>
        <v>0.00894932019939225</v>
      </c>
      <c r="S10" s="7"/>
    </row>
    <row r="11" customFormat="false" ht="12.8" hidden="false" customHeight="false" outlineLevel="0" collapsed="false">
      <c r="A11" s="0" t="n">
        <v>-6</v>
      </c>
      <c r="B11" s="4" t="n">
        <f aca="false">2^(A11+LOG(0.18,2))</f>
        <v>0.0028125</v>
      </c>
      <c r="D11" s="5" t="n">
        <f aca="false">(IF(B11 &lt; 0.0106232, B11*5.3676533+0.0926363 , 0.5696259+0.1073531*LN(B11+0.00937677))*1023-64)/876</f>
        <v>0.0527519176701983</v>
      </c>
      <c r="E11" s="6" t="n">
        <f aca="false">((0.6325803+0.1607587*LN(B11+0.0338256))*1023-64)/876</f>
        <v>0.0448949643711867</v>
      </c>
      <c r="F11" s="5" t="n">
        <f aca="false">((0.5770146+0.1607587*LN(B11+0.0477923))*1023-64)/876</f>
        <v>0.0406354635219125</v>
      </c>
      <c r="G11" s="5" t="n">
        <f aca="false">(IF(B11&lt; 0.01125, B11*6.621943712+0.09286412512,0.594922711+0.1110146696*LN(B11+0.01))*1023-64)/876</f>
        <v>0.0571376411776598</v>
      </c>
      <c r="H11" s="5" t="n">
        <f aca="false">(IF(B11 + 0.01 &lt; 0, (B11 +0.01 )*15.1927  ,   0.224282 * LN((B11 + 0.01) * 155.975327 +1 ) / LN(10))*1023-64)/876</f>
        <v>0.0518480597594022</v>
      </c>
      <c r="I11" s="5" t="n">
        <f aca="false">((0.6682185+0.1273591*LN(B11+0.0109))*1023-64)/876</f>
        <v>0.0693178704286002</v>
      </c>
      <c r="J11" s="5" t="n">
        <f aca="false">(IF(B11 &lt; 0.01, B11 * 5.6 + 0.125,  (0.241514/LN(10)) * LN(B11 + 0.00873) +  0.598206)*1023-64)/876</f>
        <v>0.0913096461187215</v>
      </c>
      <c r="K11" s="5" t="n">
        <f aca="false">(IF(B11&lt;= 0.0078,   6.025*B11+ 0.0929,LN(0.9892*B11 + 0.0108) * 0.256663/LN(10) + 0.584555)*1023-64)/876</f>
        <v>0.0552188980450914</v>
      </c>
      <c r="L11" s="5" t="n">
        <f aca="false">(LN(B11*(10.1596/0.9)+1)/LN(10)*0.529136+0.0730597)</f>
        <v>0.0802421663409476</v>
      </c>
      <c r="M11" s="5" t="n">
        <f aca="false">(LN(B11*(87.09937546/0.9)+1)/LN(10)*0.281863093+0.035388128)</f>
        <v>0.0648570434099051</v>
      </c>
      <c r="N11" s="5" t="n">
        <f aca="false">IF(B11&lt;0.014,  2.30698*B11 + 0.073059,  0.186268*LN(14.98325*B11 + 1) + 0.0698866)</f>
        <v>0.07954738125</v>
      </c>
      <c r="O11" s="5" t="n">
        <f aca="false">((0.6682185+0.1273591*LN(B11+0.0109))*1023-64)/876</f>
        <v>0.0693178704286002</v>
      </c>
      <c r="P11" s="7" t="n">
        <f aca="false">(((LOG(B11,2)+2.5)*50+425)-64)/876</f>
        <v>0.0711226490677847</v>
      </c>
      <c r="Q11" s="5" t="n">
        <f aca="false">IF(B11 &lt;= 0.0078125 ,  10.5402377416545 * B11 + 0.0729055341958355 , (LOG(B11,2) + 9.72) / 17.52)</f>
        <v>0.102549952844239</v>
      </c>
      <c r="R11" s="7" t="n">
        <f aca="false">(IF(B11 &lt; 0.018 , B11*4.5 , 1.099*POWER(B11, 0.45) - 0.099))</f>
        <v>0.01265625</v>
      </c>
      <c r="S11" s="7"/>
    </row>
    <row r="12" customFormat="false" ht="12.8" hidden="false" customHeight="false" outlineLevel="0" collapsed="false">
      <c r="A12" s="0" t="n">
        <v>-5.5</v>
      </c>
      <c r="B12" s="4" t="n">
        <f aca="false">2^(A12+LOG(0.18,2))</f>
        <v>0.00397747564417433</v>
      </c>
      <c r="D12" s="5" t="n">
        <f aca="false">(IF(B12 &lt; 0.0106232, B12*5.3676533+0.0926363 , 0.5696259+0.1073531*LN(B12+0.00937677))*1023-64)/876</f>
        <v>0.0600544389306687</v>
      </c>
      <c r="E12" s="6" t="n">
        <f aca="false">((0.6325803+0.1607587*LN(B12+0.0338256))*1023-64)/876</f>
        <v>0.0507714149682236</v>
      </c>
      <c r="F12" s="5" t="n">
        <f aca="false">((0.5770146+0.1607587*LN(B12+0.0477923))*1023-64)/876</f>
        <v>0.0449083316267012</v>
      </c>
      <c r="G12" s="5" t="n">
        <f aca="false">(IF(B12&lt; 0.01125, B12*6.621943712+0.09286412512,0.594922711+0.1110146696*LN(B12+0.01))*1023-64)/876</f>
        <v>0.0661465845724424</v>
      </c>
      <c r="H12" s="5" t="n">
        <f aca="false">(IF(B12 + 0.01 &lt; 0, (B12 +0.01 )*15.1927  ,   0.224282 * LN((B12 + 0.01) * 155.975327 +1 ) / LN(10))*1023-64)/876</f>
        <v>0.058540583531524</v>
      </c>
      <c r="I12" s="5" t="n">
        <f aca="false">((0.6682185+0.1273591*LN(B12+0.0109))*1023-64)/876</f>
        <v>0.0814454770646085</v>
      </c>
      <c r="J12" s="5" t="n">
        <f aca="false">(IF(B12 &lt; 0.01, B12 * 5.6 + 0.125,  (0.241514/LN(10)) * LN(B12 + 0.00873) +  0.598206)*1023-64)/876</f>
        <v>0.0989282676602122</v>
      </c>
      <c r="K12" s="5" t="n">
        <f aca="false">(IF(B12&lt;= 0.0078,   6.025*B12+ 0.0929,LN(0.9892*B12 + 0.0108) * 0.256663/LN(10) + 0.584555)*1023-64)/876</f>
        <v>0.0634157185428559</v>
      </c>
      <c r="L12" s="5" t="n">
        <f aca="false">(LN(B12*(10.1596/0.9)+1)/LN(10)*0.529136+0.0730597)</f>
        <v>0.0831527187586699</v>
      </c>
      <c r="M12" s="5" t="n">
        <f aca="false">(LN(B12*(87.09937546/0.9)+1)/LN(10)*0.281863093+0.035388128)</f>
        <v>0.0752512784901122</v>
      </c>
      <c r="N12" s="5" t="n">
        <f aca="false">IF(B12&lt;0.014,  2.30698*B12 + 0.073059,  0.186268*LN(14.98325*B12 + 1) + 0.0698866)</f>
        <v>0.0822349567615973</v>
      </c>
      <c r="O12" s="5" t="n">
        <f aca="false">((0.6682185+0.1273591*LN(B12+0.0109))*1023-64)/876</f>
        <v>0.0814454770646085</v>
      </c>
      <c r="P12" s="7" t="n">
        <f aca="false">(((LOG(B12,2)+2.5)*50+425)-64)/876</f>
        <v>0.0996614618531728</v>
      </c>
      <c r="Q12" s="5" t="n">
        <f aca="false">IF(B12 &lt;= 0.0078125 ,  10.5402377416545 * B12 + 0.0729055341958355 , (LOG(B12,2) + 9.72) / 17.52)</f>
        <v>0.114829073097073</v>
      </c>
      <c r="R12" s="7" t="n">
        <f aca="false">(IF(B12 &lt; 0.018 , B12*4.5 , 1.099*POWER(B12, 0.45) - 0.099))</f>
        <v>0.0178986403987845</v>
      </c>
      <c r="S12" s="7"/>
    </row>
    <row r="13" customFormat="false" ht="12.8" hidden="false" customHeight="false" outlineLevel="0" collapsed="false">
      <c r="A13" s="0" t="n">
        <v>-5</v>
      </c>
      <c r="B13" s="4" t="n">
        <f aca="false">2^(A13+LOG(0.18,2))</f>
        <v>0.005625</v>
      </c>
      <c r="D13" s="5" t="n">
        <f aca="false">(IF(B13 &lt; 0.0106232, B13*5.3676533+0.0926363 , 0.5696259+0.1073531*LN(B13+0.00937677))*1023-64)/876</f>
        <v>0.0703817635367437</v>
      </c>
      <c r="E13" s="6" t="n">
        <f aca="false">((0.6325803+0.1607587*LN(B13+0.0338256))*1023-64)/876</f>
        <v>0.0587799771745344</v>
      </c>
      <c r="F13" s="5" t="n">
        <f aca="false">((0.5770146+0.1607587*LN(B13+0.0477923))*1023-64)/876</f>
        <v>0.0507897353084944</v>
      </c>
      <c r="G13" s="5" t="n">
        <f aca="false">(IF(B13&lt; 0.01125, B13*6.621943712+0.09286412512,0.594922711+0.1110146696*LN(B13+0.01))*1023-64)/876</f>
        <v>0.0788871545039954</v>
      </c>
      <c r="H13" s="5" t="n">
        <f aca="false">(IF(B13 + 0.01 &lt; 0, (B13 +0.01 )*15.1927  ,   0.224282 * LN((B13 + 0.01) * 155.975327 +1 ) / LN(10))*1023-64)/876</f>
        <v>0.0673796934783009</v>
      </c>
      <c r="I13" s="5" t="n">
        <f aca="false">((0.6682185+0.1273591*LN(B13+0.0109))*1023-64)/876</f>
        <v>0.0970661021870666</v>
      </c>
      <c r="J13" s="5" t="n">
        <f aca="false">(IF(B13 &lt; 0.01, B13 * 5.6 + 0.125,  (0.241514/LN(10)) * LN(B13 + 0.00873) +  0.598206)*1023-64)/876</f>
        <v>0.109702625570776</v>
      </c>
      <c r="K13" s="5" t="n">
        <f aca="false">(IF(B13&lt;= 0.0078,   6.025*B13+ 0.0929,LN(0.9892*B13 + 0.0108) * 0.256663/LN(10) + 0.584555)*1023-64)/876</f>
        <v>0.0750077732591324</v>
      </c>
      <c r="L13" s="5" t="n">
        <f aca="false">(LN(B13*(10.1596/0.9)+1)/LN(10)*0.529136+0.0730597)</f>
        <v>0.0872069305514316</v>
      </c>
      <c r="M13" s="5" t="n">
        <f aca="false">(LN(B13*(87.09937546/0.9)+1)/LN(10)*0.281863093+0.035388128)</f>
        <v>0.0885902561268527</v>
      </c>
      <c r="N13" s="5" t="n">
        <f aca="false">IF(B13&lt;0.014,  2.30698*B13 + 0.073059,  0.186268*LN(14.98325*B13 + 1) + 0.0698866)</f>
        <v>0.0860357625</v>
      </c>
      <c r="O13" s="5" t="n">
        <f aca="false">((0.6682185+0.1273591*LN(B13+0.0109))*1023-64)/876</f>
        <v>0.0970661021870666</v>
      </c>
      <c r="P13" s="7" t="n">
        <f aca="false">(((LOG(B13,2)+2.5)*50+425)-64)/876</f>
        <v>0.128200274638561</v>
      </c>
      <c r="Q13" s="5" t="n">
        <f aca="false">IF(B13 &lt;= 0.0078125 ,  10.5402377416545 * B13 + 0.0729055341958355 , (LOG(B13,2) + 9.72) / 17.52)</f>
        <v>0.132194371492642</v>
      </c>
      <c r="R13" s="7" t="n">
        <f aca="false">(IF(B13 &lt; 0.018 , B13*4.5 , 1.099*POWER(B13, 0.45) - 0.099))</f>
        <v>0.0253125</v>
      </c>
      <c r="S13" s="7"/>
    </row>
    <row r="14" customFormat="false" ht="12.8" hidden="false" customHeight="false" outlineLevel="0" collapsed="false">
      <c r="A14" s="0" t="n">
        <v>-4.5</v>
      </c>
      <c r="B14" s="4" t="n">
        <f aca="false">2^(A14+LOG(0.18,2))</f>
        <v>0.00795495128834866</v>
      </c>
      <c r="D14" s="5" t="n">
        <f aca="false">(IF(B14 &lt; 0.0106232, B14*5.3676533+0.0926363 , 0.5696259+0.1073531*LN(B14+0.00937677))*1023-64)/876</f>
        <v>0.0849868060576844</v>
      </c>
      <c r="E14" s="6" t="n">
        <f aca="false">((0.6325803+0.1607587*LN(B14+0.0338256))*1023-64)/876</f>
        <v>0.0695525486448698</v>
      </c>
      <c r="F14" s="5" t="n">
        <f aca="false">((0.5770146+0.1607587*LN(B14+0.0477923))*1023-64)/876</f>
        <v>0.058804802657612</v>
      </c>
      <c r="G14" s="5" t="n">
        <f aca="false">(IF(B14&lt; 0.01125, B14*6.621943712+0.09286412512,0.594922711+0.1110146696*LN(B14+0.01))*1023-64)/876</f>
        <v>0.0969050412935606</v>
      </c>
      <c r="H14" s="5" t="n">
        <f aca="false">(IF(B14 + 0.01 &lt; 0, (B14 +0.01 )*15.1927  ,   0.224282 * LN((B14 + 0.01) * 155.975327 +1 ) / LN(10))*1023-64)/876</f>
        <v>0.0788124557771108</v>
      </c>
      <c r="I14" s="5" t="n">
        <f aca="false">((0.6682185+0.1273591*LN(B14+0.0109))*1023-64)/876</f>
        <v>0.116683894332337</v>
      </c>
      <c r="J14" s="5" t="n">
        <f aca="false">(IF(B14 &lt; 0.01, B14 * 5.6 + 0.125,  (0.241514/LN(10)) * LN(B14 + 0.00873) +  0.598206)*1023-64)/876</f>
        <v>0.124939868653758</v>
      </c>
      <c r="K14" s="5" t="n">
        <f aca="false">(IF(B14&lt;= 0.0078,   6.025*B14+ 0.0929,LN(0.9892*B14 + 0.0108) * 0.256663/LN(10) + 0.584555)*1023-64)/876</f>
        <v>0.091386685608618</v>
      </c>
      <c r="L14" s="5" t="n">
        <f aca="false">(LN(B14*(10.1596/0.9)+1)/LN(10)*0.529136+0.0730597)</f>
        <v>0.0928210328018982</v>
      </c>
      <c r="M14" s="5" t="n">
        <f aca="false">(LN(B14*(87.09937546/0.9)+1)/LN(10)*0.281863093+0.035388128)</f>
        <v>0.105272748845881</v>
      </c>
      <c r="N14" s="5" t="n">
        <f aca="false">IF(B14&lt;0.014,  2.30698*B14 + 0.073059,  0.186268*LN(14.98325*B14 + 1) + 0.0698866)</f>
        <v>0.0914109135231946</v>
      </c>
      <c r="O14" s="5" t="n">
        <f aca="false">((0.6682185+0.1273591*LN(B14+0.0109))*1023-64)/876</f>
        <v>0.116683894332337</v>
      </c>
      <c r="P14" s="7" t="n">
        <f aca="false">(((LOG(B14,2)+2.5)*50+425)-64)/876</f>
        <v>0.156739087423949</v>
      </c>
      <c r="Q14" s="5" t="n">
        <f aca="false">IF(B14 &lt;= 0.0078125 ,  10.5402377416545 * B14 + 0.0729055341958355 , (LOG(B14,2) + 9.72) / 17.52)</f>
        <v>0.156739087423949</v>
      </c>
      <c r="R14" s="7" t="n">
        <f aca="false">(IF(B14 &lt; 0.018 , B14*4.5 , 1.099*POWER(B14, 0.45) - 0.099))</f>
        <v>0.035797280797569</v>
      </c>
      <c r="S14" s="7"/>
    </row>
    <row r="15" customFormat="false" ht="12.8" hidden="false" customHeight="false" outlineLevel="0" collapsed="false">
      <c r="A15" s="0" t="n">
        <v>-4</v>
      </c>
      <c r="B15" s="4" t="n">
        <f aca="false">2^(A15+LOG(0.18,2))</f>
        <v>0.01125</v>
      </c>
      <c r="D15" s="5" t="n">
        <f aca="false">(IF(B15 &lt; 0.0106232, B15*5.3676533+0.0926363 , 0.5696259+0.1073531*LN(B15+0.00937677))*1023-64)/876</f>
        <v>0.105581136659839</v>
      </c>
      <c r="E15" s="6" t="n">
        <f aca="false">((0.6325803+0.1607587*LN(B15+0.0338256))*1023-64)/876</f>
        <v>0.0838035618659883</v>
      </c>
      <c r="F15" s="5" t="n">
        <f aca="false">((0.5770146+0.1607587*LN(B15+0.0477923))*1023-64)/876</f>
        <v>0.0695856976598834</v>
      </c>
      <c r="G15" s="5" t="n">
        <f aca="false">(IF(B15&lt; 0.01125, B15*6.621943712+0.09286412512,0.594922711+0.1110146696*LN(B15+0.01))*1023-64)/876</f>
        <v>0.122386181233009</v>
      </c>
      <c r="H15" s="5" t="n">
        <f aca="false">(IF(B15 + 0.01 &lt; 0, (B15 +0.01 )*15.1927  ,   0.224282 * LN((B15 + 0.01) * 155.975327 +1 ) / LN(10))*1023-64)/876</f>
        <v>0.0932399487777784</v>
      </c>
      <c r="I15" s="5" t="n">
        <f aca="false">((0.6682185+0.1273591*LN(B15+0.0109))*1023-64)/876</f>
        <v>0.140638799716158</v>
      </c>
      <c r="J15" s="5" t="n">
        <f aca="false">(IF(B15 &lt; 0.01, B15 * 5.6 + 0.125,  (0.241514/LN(10)) * LN(B15 + 0.00873) +  0.598206)*1023-64)/876</f>
        <v>0.146227016099559</v>
      </c>
      <c r="K15" s="5" t="n">
        <f aca="false">(IF(B15&lt;= 0.0078,   6.025*B15+ 0.0929,LN(0.9892*B15 + 0.0108) * 0.256663/LN(10) + 0.584555)*1023-64)/876</f>
        <v>0.11233413396564</v>
      </c>
      <c r="L15" s="5" t="n">
        <f aca="false">(LN(B15*(10.1596/0.9)+1)/LN(10)*0.529136+0.0730597)</f>
        <v>0.10053349371411</v>
      </c>
      <c r="M15" s="5" t="n">
        <f aca="false">(LN(B15*(87.09937546/0.9)+1)/LN(10)*0.281863093+0.035388128)</f>
        <v>0.125551858325327</v>
      </c>
      <c r="N15" s="5" t="n">
        <f aca="false">IF(B15&lt;0.014,  2.30698*B15 + 0.073059,  0.186268*LN(14.98325*B15 + 1) + 0.0698866)</f>
        <v>0.099012525</v>
      </c>
      <c r="O15" s="5" t="n">
        <f aca="false">((0.6682185+0.1273591*LN(B15+0.0109))*1023-64)/876</f>
        <v>0.140638799716158</v>
      </c>
      <c r="P15" s="7" t="n">
        <f aca="false">(((LOG(B15,2)+2.5)*50+425)-64)/876</f>
        <v>0.185277900209337</v>
      </c>
      <c r="Q15" s="5" t="n">
        <f aca="false">IF(B15 &lt;= 0.0078125 ,  10.5402377416545 * B15 + 0.0729055341958355 , (LOG(B15,2) + 9.72) / 17.52)</f>
        <v>0.185277900209337</v>
      </c>
      <c r="R15" s="7" t="n">
        <f aca="false">(IF(B15 &lt; 0.018 , B15*4.5 , 1.099*POWER(B15, 0.45) - 0.099))</f>
        <v>0.050625</v>
      </c>
      <c r="S15" s="7"/>
    </row>
    <row r="16" customFormat="false" ht="12.8" hidden="false" customHeight="false" outlineLevel="0" collapsed="false">
      <c r="A16" s="0" t="n">
        <v>-3.5</v>
      </c>
      <c r="B16" s="4" t="n">
        <f aca="false">2^(A16+LOG(0.18,2))</f>
        <v>0.0159099025766973</v>
      </c>
      <c r="D16" s="5" t="n">
        <f aca="false">(IF(B16 &lt; 0.0106232, B16*5.3676533+0.0926363 , 0.5696259+0.1073531*LN(B16+0.00937677))*1023-64)/876</f>
        <v>0.13111702645963</v>
      </c>
      <c r="E16" s="6" t="n">
        <f aca="false">((0.6325803+0.1607587*LN(B16+0.0338256))*1023-64)/876</f>
        <v>0.102272576165481</v>
      </c>
      <c r="F16" s="5" t="n">
        <f aca="false">((0.5770146+0.1607587*LN(B16+0.0477923))*1023-64)/876</f>
        <v>0.0838470126830636</v>
      </c>
      <c r="G16" s="5" t="n">
        <f aca="false">(IF(B16&lt; 0.01125, B16*6.621943712+0.09286412512,0.594922711+0.1110146696*LN(B16+0.01))*1023-64)/876</f>
        <v>0.148090450783744</v>
      </c>
      <c r="H16" s="5" t="n">
        <f aca="false">(IF(B16 + 0.01 &lt; 0, (B16 +0.01 )*15.1927  ,   0.224282 * LN((B16 + 0.01) * 155.975327 +1 ) / LN(10))*1023-64)/876</f>
        <v>0.110949556630453</v>
      </c>
      <c r="I16" s="5" t="n">
        <f aca="false">((0.6682185+0.1273591*LN(B16+0.0109))*1023-64)/876</f>
        <v>0.169036578701653</v>
      </c>
      <c r="J16" s="5" t="n">
        <f aca="false">(IF(B16 &lt; 0.01, B16 * 5.6 + 0.125,  (0.241514/LN(10)) * LN(B16 + 0.00873) +  0.598206)*1023-64)/876</f>
        <v>0.171905110737199</v>
      </c>
      <c r="K16" s="5" t="n">
        <f aca="false">(IF(B16&lt;= 0.0078,   6.025*B16+ 0.0929,LN(0.9892*B16 + 0.0108) * 0.256663/LN(10) + 0.584555)*1023-64)/876</f>
        <v>0.137170174227153</v>
      </c>
      <c r="L16" s="5" t="n">
        <f aca="false">(LN(B16*(10.1596/0.9)+1)/LN(10)*0.529136+0.0730597)</f>
        <v>0.111016766399252</v>
      </c>
      <c r="M16" s="5" t="n">
        <f aca="false">(LN(B16*(87.09937546/0.9)+1)/LN(10)*0.281863093+0.035388128)</f>
        <v>0.149482026214333</v>
      </c>
      <c r="N16" s="5" t="n">
        <f aca="false">IF(B16&lt;0.014,  2.30698*B16 + 0.073059,  0.186268*LN(14.98325*B16 + 1) + 0.0698866)</f>
        <v>0.109711765240364</v>
      </c>
      <c r="O16" s="5" t="n">
        <f aca="false">((0.6682185+0.1273591*LN(B16+0.0109))*1023-64)/876</f>
        <v>0.169036578701653</v>
      </c>
      <c r="P16" s="7" t="n">
        <f aca="false">(((LOG(B16,2)+2.5)*50+425)-64)/876</f>
        <v>0.213816712994725</v>
      </c>
      <c r="Q16" s="5" t="n">
        <f aca="false">IF(B16 &lt;= 0.0078125 ,  10.5402377416545 * B16 + 0.0729055341958355 , (LOG(B16,2) + 9.72) / 17.52)</f>
        <v>0.213816712994725</v>
      </c>
      <c r="R16" s="7" t="n">
        <f aca="false">(IF(B16 &lt; 0.018 , B16*4.5 , 1.099*POWER(B16, 0.45) - 0.099))</f>
        <v>0.071594561595138</v>
      </c>
      <c r="S16" s="7"/>
    </row>
    <row r="17" customFormat="false" ht="12.8" hidden="false" customHeight="false" outlineLevel="0" collapsed="false">
      <c r="A17" s="0" t="n">
        <v>-3</v>
      </c>
      <c r="B17" s="4" t="n">
        <f aca="false">2^(A17+LOG(0.18,2))</f>
        <v>0.0225</v>
      </c>
      <c r="D17" s="5" t="n">
        <f aca="false">(IF(B17 &lt; 0.0106232, B17*5.3676533+0.0926363 , 0.5696259+0.1073531*LN(B17+0.00937677))*1023-64)/876</f>
        <v>0.160152222747317</v>
      </c>
      <c r="E17" s="6" t="n">
        <f aca="false">((0.6325803+0.1607587*LN(B17+0.0338256))*1023-64)/876</f>
        <v>0.125632506528862</v>
      </c>
      <c r="F17" s="5" t="n">
        <f aca="false">((0.5770146+0.1607587*LN(B17+0.0477923))*1023-64)/876</f>
        <v>0.102328264963798</v>
      </c>
      <c r="G17" s="5" t="n">
        <f aca="false">(IF(B17&lt; 0.01125, B17*6.621943712+0.09286412512,0.594922711+0.1110146696*LN(B17+0.01))*1023-64)/876</f>
        <v>0.177469671583202</v>
      </c>
      <c r="H17" s="5" t="n">
        <f aca="false">(IF(B17 + 0.01 &lt; 0, (B17 +0.01 )*15.1927  ,   0.224282 * LN((B17 + 0.01) * 155.975327 +1 ) / LN(10))*1023-64)/876</f>
        <v>0.132057111360839</v>
      </c>
      <c r="I17" s="5" t="n">
        <f aca="false">((0.6682185+0.1273591*LN(B17+0.0109))*1023-64)/876</f>
        <v>0.20172536013308</v>
      </c>
      <c r="J17" s="5" t="n">
        <f aca="false">(IF(B17 &lt; 0.01, B17 * 5.6 + 0.125,  (0.241514/LN(10)) * LN(B17 + 0.00873) +  0.598206)*1023-64)/876</f>
        <v>0.20093654285155</v>
      </c>
      <c r="K17" s="5" t="n">
        <f aca="false">(IF(B17&lt;= 0.0078,   6.025*B17+ 0.0929,LN(0.9892*B17 + 0.0108) * 0.256663/LN(10) + 0.584555)*1023-64)/876</f>
        <v>0.165762922490813</v>
      </c>
      <c r="L17" s="5" t="n">
        <f aca="false">(LN(B17*(10.1596/0.9)+1)/LN(10)*0.529136+0.0730597)</f>
        <v>0.125070632720728</v>
      </c>
      <c r="M17" s="5" t="n">
        <f aca="false">(LN(B17*(87.09937546/0.9)+1)/LN(10)*0.281863093+0.035388128)</f>
        <v>0.176906915170392</v>
      </c>
      <c r="N17" s="5" t="n">
        <f aca="false">IF(B17&lt;0.014,  2.30698*B17 + 0.073059,  0.186268*LN(14.98325*B17 + 1) + 0.0698866)</f>
        <v>0.124001250957854</v>
      </c>
      <c r="O17" s="5" t="n">
        <f aca="false">((0.6682185+0.1273591*LN(B17+0.0109))*1023-64)/876</f>
        <v>0.20172536013308</v>
      </c>
      <c r="P17" s="7" t="n">
        <f aca="false">(((LOG(B17,2)+2.5)*50+425)-64)/876</f>
        <v>0.242355525780113</v>
      </c>
      <c r="Q17" s="5" t="n">
        <f aca="false">IF(B17 &lt;= 0.0078125 ,  10.5402377416545 * B17 + 0.0729055341958355 , (LOG(B17,2) + 9.72) / 17.52)</f>
        <v>0.242355525780113</v>
      </c>
      <c r="R17" s="7" t="n">
        <f aca="false">(IF(B17 &lt; 0.018 , B17*4.5 , 1.099*POWER(B17, 0.45) - 0.099))</f>
        <v>0.100287392837728</v>
      </c>
      <c r="S17" s="7"/>
    </row>
    <row r="18" customFormat="false" ht="12.8" hidden="false" customHeight="false" outlineLevel="0" collapsed="false">
      <c r="A18" s="0" t="n">
        <v>-2.5</v>
      </c>
      <c r="B18" s="4" t="n">
        <f aca="false">2^(A18+LOG(0.18,2))</f>
        <v>0.0318198051533946</v>
      </c>
      <c r="D18" s="5" t="n">
        <f aca="false">(IF(B18 &lt; 0.0106232, B18*5.3676533+0.0926363 , 0.5696259+0.1073531*LN(B18+0.00937677))*1023-64)/876</f>
        <v>0.192306262826618</v>
      </c>
      <c r="E18" s="6" t="n">
        <f aca="false">((0.6325803+0.1607587*LN(B18+0.0338256))*1023-64)/876</f>
        <v>0.154378253112922</v>
      </c>
      <c r="F18" s="5" t="n">
        <f aca="false">((0.5770146+0.1607587*LN(B18+0.0477923))*1023-64)/876</f>
        <v>0.125702044706052</v>
      </c>
      <c r="G18" s="5" t="n">
        <f aca="false">(IF(B18&lt; 0.01125, B18*6.621943712+0.09286412512,0.594922711+0.1110146696*LN(B18+0.01))*1023-64)/876</f>
        <v>0.210156766804112</v>
      </c>
      <c r="H18" s="5" t="n">
        <f aca="false">(IF(B18 + 0.01 &lt; 0, (B18 +0.01 )*15.1927  ,   0.224282 * LN((B18 + 0.01) * 155.975327 +1 ) / LN(10))*1023-64)/876</f>
        <v>0.15648140117615</v>
      </c>
      <c r="I18" s="5" t="n">
        <f aca="false">((0.6682185+0.1273591*LN(B18+0.0109))*1023-64)/876</f>
        <v>0.238329061661628</v>
      </c>
      <c r="J18" s="5" t="n">
        <f aca="false">(IF(B18 &lt; 0.01, B18 * 5.6 + 0.125,  (0.241514/LN(10)) * LN(B18 + 0.00873) +  0.598206)*1023-64)/876</f>
        <v>0.232924844311724</v>
      </c>
      <c r="K18" s="5" t="n">
        <f aca="false">(IF(B18&lt;= 0.0078,   6.025*B18+ 0.0929,LN(0.9892*B18 + 0.0108) * 0.256663/LN(10) + 0.584555)*1023-64)/876</f>
        <v>0.197784017127257</v>
      </c>
      <c r="L18" s="5" t="n">
        <f aca="false">(LN(B18*(10.1596/0.9)+1)/LN(10)*0.529136+0.0730597)</f>
        <v>0.143584068159389</v>
      </c>
      <c r="M18" s="5" t="n">
        <f aca="false">(LN(B18*(87.09937546/0.9)+1)/LN(10)*0.281863093+0.035388128)</f>
        <v>0.207493526049961</v>
      </c>
      <c r="N18" s="5" t="n">
        <f aca="false">IF(B18&lt;0.014,  2.30698*B18 + 0.073059,  0.186268*LN(14.98325*B18 + 1) + 0.0698866)</f>
        <v>0.14250378929685</v>
      </c>
      <c r="O18" s="5" t="n">
        <f aca="false">((0.6682185+0.1273591*LN(B18+0.0109))*1023-64)/876</f>
        <v>0.238329061661628</v>
      </c>
      <c r="P18" s="7" t="n">
        <f aca="false">(((LOG(B18,2)+2.5)*50+425)-64)/876</f>
        <v>0.270894338565502</v>
      </c>
      <c r="Q18" s="5" t="n">
        <f aca="false">IF(B18 &lt;= 0.0078125 ,  10.5402377416545 * B18 + 0.0729055341958355 , (LOG(B18,2) + 9.72) / 17.52)</f>
        <v>0.270894338565502</v>
      </c>
      <c r="R18" s="7" t="n">
        <f aca="false">(IF(B18 &lt; 0.018 , B18*4.5 , 1.099*POWER(B18, 0.45) - 0.099))</f>
        <v>0.133922570673824</v>
      </c>
      <c r="S18" s="7"/>
    </row>
    <row r="19" customFormat="false" ht="12.8" hidden="false" customHeight="false" outlineLevel="0" collapsed="false">
      <c r="A19" s="0" t="n">
        <v>-2</v>
      </c>
      <c r="B19" s="4" t="n">
        <f aca="false">2^(A19+LOG(0.18,2))</f>
        <v>0.045</v>
      </c>
      <c r="D19" s="5" t="n">
        <f aca="false">(IF(B19 &lt; 0.0106232, B19*5.3676533+0.0926363 , 0.5696259+0.1073531*LN(B19+0.00937677))*1023-64)/876</f>
        <v>0.227106105866862</v>
      </c>
      <c r="E19" s="6" t="n">
        <f aca="false">((0.6325803+0.1607587*LN(B19+0.0338256))*1023-64)/876</f>
        <v>0.188728225883058</v>
      </c>
      <c r="F19" s="5" t="n">
        <f aca="false">((0.5770146+0.1607587*LN(B19+0.0477923))*1023-64)/876</f>
        <v>0.154462629253329</v>
      </c>
      <c r="G19" s="5" t="n">
        <f aca="false">(IF(B19&lt; 0.01125, B19*6.621943712+0.09286412512,0.594922711+0.1110146696*LN(B19+0.01))*1023-64)/876</f>
        <v>0.245674402631008</v>
      </c>
      <c r="H19" s="5" t="n">
        <f aca="false">(IF(B19 + 0.01 &lt; 0, (B19 +0.01 )*15.1927  ,   0.224282 * LN((B19 + 0.01) * 155.975327 +1 ) / LN(10))*1023-64)/876</f>
        <v>0.183962173044103</v>
      </c>
      <c r="I19" s="5" t="n">
        <f aca="false">((0.6682185+0.1273591*LN(B19+0.0109))*1023-64)/876</f>
        <v>0.278323088338594</v>
      </c>
      <c r="J19" s="5" t="n">
        <f aca="false">(IF(B19 &lt; 0.01, B19 * 5.6 + 0.125,  (0.241514/LN(10)) * LN(B19 + 0.00873) +  0.598206)*1023-64)/876</f>
        <v>0.267398297493001</v>
      </c>
      <c r="K19" s="5" t="n">
        <f aca="false">(IF(B19&lt;= 0.0078,   6.025*B19+ 0.0929,LN(0.9892*B19 + 0.0108) * 0.256663/LN(10) + 0.584555)*1023-64)/876</f>
        <v>0.232774753124614</v>
      </c>
      <c r="L19" s="5" t="n">
        <f aca="false">(LN(B19*(10.1596/0.9)+1)/LN(10)*0.529136+0.0730597)</f>
        <v>0.16745522447703</v>
      </c>
      <c r="M19" s="5" t="n">
        <f aca="false">(LN(B19*(87.09937546/0.9)+1)/LN(10)*0.281863093+0.035388128)</f>
        <v>0.24079781389423</v>
      </c>
      <c r="N19" s="5" t="n">
        <f aca="false">IF(B19&lt;0.014,  2.30698*B19 + 0.073059,  0.186268*LN(14.98325*B19 + 1) + 0.0698866)</f>
        <v>0.165882247204527</v>
      </c>
      <c r="O19" s="5" t="n">
        <f aca="false">((0.6682185+0.1273591*LN(B19+0.0109))*1023-64)/876</f>
        <v>0.278323088338594</v>
      </c>
      <c r="P19" s="7" t="n">
        <f aca="false">(((LOG(B19,2)+2.5)*50+425)-64)/876</f>
        <v>0.29943315135089</v>
      </c>
      <c r="Q19" s="5" t="n">
        <f aca="false">IF(B19 &lt;= 0.0078125 ,  10.5402377416545 * B19 + 0.0729055341958355 , (LOG(B19,2) + 9.72) / 17.52)</f>
        <v>0.29943315135089</v>
      </c>
      <c r="R19" s="7" t="n">
        <f aca="false">(IF(B19 &lt; 0.018 , B19*4.5 , 1.099*POWER(B19, 0.45) - 0.099))</f>
        <v>0.173234601279964</v>
      </c>
      <c r="S19" s="7"/>
    </row>
    <row r="20" customFormat="false" ht="12.8" hidden="false" customHeight="false" outlineLevel="0" collapsed="false">
      <c r="A20" s="0" t="n">
        <v>-1.5</v>
      </c>
      <c r="B20" s="4" t="n">
        <f aca="false">2^(A20+LOG(0.18,2))</f>
        <v>0.0636396103067893</v>
      </c>
      <c r="D20" s="5" t="n">
        <f aca="false">(IF(B20 &lt; 0.0106232, B20*5.3676533+0.0926363 , 0.5696259+0.1073531*LN(B20+0.00937677))*1023-64)/876</f>
        <v>0.264057868707992</v>
      </c>
      <c r="E20" s="6" t="n">
        <f aca="false">((0.6325803+0.1607587*LN(B20+0.0338256))*1023-64)/876</f>
        <v>0.228576491685479</v>
      </c>
      <c r="F20" s="5" t="n">
        <f aca="false">((0.5770146+0.1607587*LN(B20+0.0477923))*1023-64)/876</f>
        <v>0.188827595188616</v>
      </c>
      <c r="G20" s="5" t="n">
        <f aca="false">(IF(B20&lt; 0.01125, B20*6.621943712+0.09286412512,0.594922711+0.1110146696*LN(B20+0.01))*1023-64)/876</f>
        <v>0.283510942733535</v>
      </c>
      <c r="H20" s="5" t="n">
        <f aca="false">(IF(B20 + 0.01 &lt; 0, (B20 +0.01 )*15.1927  ,   0.224282 * LN((B20 + 0.01) * 155.975327 +1 ) / LN(10))*1023-64)/876</f>
        <v>0.214113699714204</v>
      </c>
      <c r="I20" s="5" t="n">
        <f aca="false">((0.6682185+0.1273591*LN(B20+0.0109))*1023-64)/876</f>
        <v>0.321122856891137</v>
      </c>
      <c r="J20" s="5" t="n">
        <f aca="false">(IF(B20 &lt; 0.01, B20 * 5.6 + 0.125,  (0.241514/LN(10)) * LN(B20 + 0.00873) +  0.598206)*1023-64)/876</f>
        <v>0.303877443141346</v>
      </c>
      <c r="K20" s="5" t="n">
        <f aca="false">(IF(B20&lt;= 0.0078,   6.025*B20+ 0.0929,LN(0.9892*B20 + 0.0108) * 0.256663/LN(10) + 0.584555)*1023-64)/876</f>
        <v>0.270223569513882</v>
      </c>
      <c r="L20" s="5" t="n">
        <f aca="false">(LN(B20*(10.1596/0.9)+1)/LN(10)*0.529136+0.0730597)</f>
        <v>0.19747137019746</v>
      </c>
      <c r="M20" s="5" t="n">
        <f aca="false">(LN(B20*(87.09937546/0.9)+1)/LN(10)*0.281863093+0.035388128)</f>
        <v>0.276336994984412</v>
      </c>
      <c r="N20" s="5" t="n">
        <f aca="false">IF(B20&lt;0.014,  2.30698*B20 + 0.073059,  0.186268*LN(14.98325*B20 + 1) + 0.0698866)</f>
        <v>0.194618557102122</v>
      </c>
      <c r="O20" s="5" t="n">
        <f aca="false">((0.6682185+0.1273591*LN(B20+0.0109))*1023-64)/876</f>
        <v>0.321122856891137</v>
      </c>
      <c r="P20" s="7" t="n">
        <f aca="false">(((LOG(B20,2)+2.5)*50+425)-64)/876</f>
        <v>0.327971964136278</v>
      </c>
      <c r="Q20" s="5" t="n">
        <f aca="false">IF(B20 &lt;= 0.0078125 ,  10.5402377416545 * B20 + 0.0729055341958355 , (LOG(B20,2) + 9.72) / 17.52)</f>
        <v>0.327971964136278</v>
      </c>
      <c r="R20" s="7" t="n">
        <f aca="false">(IF(B20 &lt; 0.018 , B20*4.5 , 1.099*POWER(B20, 0.45) - 0.099))</f>
        <v>0.219181608247165</v>
      </c>
      <c r="S20" s="7"/>
    </row>
    <row r="21" customFormat="false" ht="12.8" hidden="false" customHeight="false" outlineLevel="0" collapsed="false">
      <c r="A21" s="0" t="n">
        <v>-1</v>
      </c>
      <c r="B21" s="4" t="n">
        <f aca="false">2^(A21+LOG(0.18,2))</f>
        <v>0.09</v>
      </c>
      <c r="D21" s="5" t="n">
        <f aca="false">(IF(B21 &lt; 0.0106232, B21*5.3676533+0.0926363 , 0.5696259+0.1073531*LN(B21+0.00937677))*1023-64)/876</f>
        <v>0.302700569964237</v>
      </c>
      <c r="E21" s="6" t="n">
        <f aca="false">((0.6325803+0.1607587*LN(B21+0.0338256))*1023-64)/876</f>
        <v>0.273516317507943</v>
      </c>
      <c r="F21" s="5" t="n">
        <f aca="false">((0.5770146+0.1607587*LN(B21+0.0477923))*1023-64)/876</f>
        <v>0.228690141022758</v>
      </c>
      <c r="G21" s="5" t="n">
        <f aca="false">(IF(B21&lt; 0.01125, B21*6.621943712+0.09286412512,0.594922711+0.1110146696*LN(B21+0.01))*1023-64)/876</f>
        <v>0.323180289260176</v>
      </c>
      <c r="H21" s="5" t="n">
        <f aca="false">(IF(B21 + 0.01 &lt; 0, (B21 +0.01 )*15.1927  ,   0.224282 * LN((B21 + 0.01) * 155.975327 +1 ) / LN(10))*1023-64)/876</f>
        <v>0.246492444226372</v>
      </c>
      <c r="I21" s="5" t="n">
        <f aca="false">((0.6682185+0.1273591*LN(B21+0.0109))*1023-64)/876</f>
        <v>0.366158494963709</v>
      </c>
      <c r="J21" s="5" t="n">
        <f aca="false">(IF(B21 &lt; 0.01, B21 * 5.6 + 0.125,  (0.241514/LN(10)) * LN(B21 + 0.00873) +  0.598206)*1023-64)/876</f>
        <v>0.34192291189609</v>
      </c>
      <c r="K21" s="5" t="n">
        <f aca="false">(IF(B21&lt;= 0.0078,   6.025*B21+ 0.0929,LN(0.9892*B21 + 0.0108) * 0.256663/LN(10) + 0.584555)*1023-64)/876</f>
        <v>0.309631522472471</v>
      </c>
      <c r="L21" s="5" t="n">
        <f aca="false">(LN(B21*(10.1596/0.9)+1)/LN(10)*0.529136+0.0730597)</f>
        <v>0.234172040318143</v>
      </c>
      <c r="M21" s="5" t="n">
        <f aca="false">(LN(B21*(87.09937546/0.9)+1)/LN(10)*0.281863093+0.035388128)</f>
        <v>0.313648006266172</v>
      </c>
      <c r="N21" s="5" t="n">
        <f aca="false">IF(B21&lt;0.014,  2.30698*B21 + 0.073059,  0.186268*LN(14.98325*B21 + 1) + 0.0698866)</f>
        <v>0.228917307062709</v>
      </c>
      <c r="O21" s="5" t="n">
        <f aca="false">((0.6682185+0.1273591*LN(B21+0.0109))*1023-64)/876</f>
        <v>0.366158494963709</v>
      </c>
      <c r="P21" s="7" t="n">
        <f aca="false">(((LOG(B21,2)+2.5)*50+425)-64)/876</f>
        <v>0.356510776921666</v>
      </c>
      <c r="Q21" s="5" t="n">
        <f aca="false">IF(B21 &lt;= 0.0078125 ,  10.5402377416545 * B21 + 0.0729055341958355 , (LOG(B21,2) + 9.72) / 17.52)</f>
        <v>0.356510776921666</v>
      </c>
      <c r="R21" s="7" t="n">
        <f aca="false">(IF(B21 &lt; 0.018 , B21*4.5 , 1.099*POWER(B21, 0.45) - 0.099))</f>
        <v>0.272883424629913</v>
      </c>
      <c r="S21" s="7"/>
    </row>
    <row r="22" customFormat="false" ht="12.8" hidden="false" customHeight="false" outlineLevel="0" collapsed="false">
      <c r="A22" s="0" t="n">
        <v>-0.5</v>
      </c>
      <c r="B22" s="4" t="n">
        <f aca="false">2^(A22+LOG(0.18,2))</f>
        <v>0.127279220613579</v>
      </c>
      <c r="D22" s="5" t="n">
        <f aca="false">(IF(B22 &lt; 0.0106232, B22*5.3676533+0.0926363 , 0.5696259+0.1073531*LN(B22+0.00937677))*1023-64)/876</f>
        <v>0.342636288214706</v>
      </c>
      <c r="E22" s="6" t="n">
        <f aca="false">((0.6325803+0.1607587*LN(B22+0.0338256))*1023-64)/876</f>
        <v>0.322924706377146</v>
      </c>
      <c r="F22" s="5" t="n">
        <f aca="false">((0.5770146+0.1607587*LN(B22+0.0477923))*1023-64)/876</f>
        <v>0.273642821772615</v>
      </c>
      <c r="G22" s="5" t="n">
        <f aca="false">(IF(B22&lt; 0.01125, B22*6.621943712+0.09286412512,0.594922711+0.1110146696*LN(B22+0.01))*1023-64)/876</f>
        <v>0.36425752266726</v>
      </c>
      <c r="H22" s="5" t="n">
        <f aca="false">(IF(B22 + 0.01 &lt; 0, (B22 +0.01 )*15.1927  ,   0.224282 * LN((B22 + 0.01) * 155.975327 +1 ) / LN(10))*1023-64)/876</f>
        <v>0.280657180457365</v>
      </c>
      <c r="I22" s="5" t="n">
        <f aca="false">((0.6682185+0.1273591*LN(B22+0.0109))*1023-64)/876</f>
        <v>0.412922737415514</v>
      </c>
      <c r="J22" s="5" t="n">
        <f aca="false">(IF(B22 &lt; 0.01, B22 * 5.6 + 0.125,  (0.241514/LN(10)) * LN(B22 + 0.00873) +  0.598206)*1023-64)/876</f>
        <v>0.38116037827735</v>
      </c>
      <c r="K22" s="5" t="n">
        <f aca="false">(IF(B22&lt;= 0.0078,   6.025*B22+ 0.0929,LN(0.9892*B22 + 0.0108) * 0.256663/LN(10) + 0.584555)*1023-64)/876</f>
        <v>0.350554322965172</v>
      </c>
      <c r="L22" s="5" t="n">
        <f aca="false">(LN(B22*(10.1596/0.9)+1)/LN(10)*0.529136+0.0730597)</f>
        <v>0.277738557062833</v>
      </c>
      <c r="M22" s="5" t="n">
        <f aca="false">(LN(B22*(87.09937546/0.9)+1)/LN(10)*0.281863093+0.035388128)</f>
        <v>0.352323336449647</v>
      </c>
      <c r="N22" s="5" t="n">
        <f aca="false">IF(B22&lt;0.014,  2.30698*B22 + 0.073059,  0.186268*LN(14.98325*B22 + 1) + 0.0698866)*(876/1023) + (64/1023)</f>
        <v>0.292616696836947</v>
      </c>
      <c r="O22" s="5" t="n">
        <f aca="false">((0.6682185+0.1273591*LN(B22+0.0109))*1023-64)/876</f>
        <v>0.412922737415514</v>
      </c>
      <c r="P22" s="7" t="n">
        <f aca="false">(((LOG(B22,2)+2.5)*50+425)-64)/876</f>
        <v>0.385049589707054</v>
      </c>
      <c r="Q22" s="5" t="n">
        <f aca="false">IF(B22 &lt;= 0.0078125 ,  10.5402377416545 * B22 + 0.0729055341958355 , (LOG(B22,2) + 9.72) / 17.52)</f>
        <v>0.385049589707054</v>
      </c>
      <c r="R22" s="7" t="n">
        <f aca="false">(IF(B22 &lt; 0.018 , B22*4.5 , 1.099*POWER(B22, 0.45) - 0.099))</f>
        <v>0.335648885824483</v>
      </c>
      <c r="S22" s="7"/>
    </row>
    <row r="23" customFormat="false" ht="12.8" hidden="false" customHeight="false" outlineLevel="0" collapsed="false">
      <c r="A23" s="8" t="n">
        <v>0</v>
      </c>
      <c r="B23" s="9" t="n">
        <f aca="false">2^(A23+LOG(0.18,2))</f>
        <v>0.18</v>
      </c>
      <c r="C23" s="8"/>
      <c r="D23" s="10" t="n">
        <f aca="false">(IF(B23 &lt; 0.0106232, B23*5.3676533+0.0926363 , 0.5696259+0.1073531*LN(B23+0.00937677))*1023-64)/876</f>
        <v>0.383540273117206</v>
      </c>
      <c r="E23" s="10" t="n">
        <f aca="false">((0.6325803+0.1607587*LN(B23+0.0338256))*1023-64)/876</f>
        <v>0.376073614299368</v>
      </c>
      <c r="F23" s="10" t="n">
        <f aca="false">((0.5770146+0.1607587*LN(B23+0.0477923))*1023-64)/876</f>
        <v>0.323062208247018</v>
      </c>
      <c r="G23" s="10" t="n">
        <f aca="false">(IF(B23&lt; 0.01125, B23*6.621943712+0.09286412512,0.594922711+0.1110146696*LN(B23+0.01))*1023-64)/876</f>
        <v>0.406392694098438</v>
      </c>
      <c r="H23" s="10" t="n">
        <f aca="false">(IF(B23 + 0.01 &lt; 0, (B23 +0.01 )*15.1927  ,   0.224282 * LN((B23 + 0.01) * 155.975327 +1 ) / LN(10))*1023-64)/876</f>
        <v>0.316209553655924</v>
      </c>
      <c r="I23" s="10" t="n">
        <f aca="false">((0.6682185+0.1273591*LN(B23+0.0109))*1023-64)/876</f>
        <v>0.460992328341043</v>
      </c>
      <c r="J23" s="10" t="n">
        <f aca="false">(IF(B23 &lt; 0.01, B23 * 5.6 + 0.125,  (0.241514/LN(10)) * LN(B23 + 0.00873) +  0.598206)*1023-64)/876</f>
        <v>0.421287228403675</v>
      </c>
      <c r="K23" s="10" t="n">
        <f aca="false">(IF(B23&lt;= 0.0078,   6.025*B23+ 0.0929,LN(0.9892*B23 + 0.0108) * 0.256663/LN(10) + 0.584555)*1023-64)/876</f>
        <v>0.392621165504207</v>
      </c>
      <c r="L23" s="10" t="n">
        <f aca="false">(LN(B23*(10.1596/0.9)+1)/LN(10)*0.529136+0.0730597)</f>
        <v>0.327953896935809</v>
      </c>
      <c r="M23" s="10" t="n">
        <f aca="false">(LN(B23*(87.09937546/0.9)+1)/LN(10)*0.281863093+0.035388128)</f>
        <v>0.392025745397009</v>
      </c>
      <c r="N23" s="10" t="n">
        <f aca="false">IF(B23&lt;0.014,  2.30698*B23 + 0.073059,  0.186268*LN(14.98325*B23 + 1) + 0.0698866)</f>
        <v>0.313435292526917</v>
      </c>
      <c r="O23" s="10" t="n">
        <f aca="false">((0.6682185+0.1273591*LN(B23+0.0109))*1023-64)/876</f>
        <v>0.460992328341043</v>
      </c>
      <c r="P23" s="11" t="n">
        <f aca="false">(((LOG(B23,2)+2.5)*50+425)-64)/876</f>
        <v>0.413588402492442</v>
      </c>
      <c r="Q23" s="10" t="n">
        <f aca="false">IF(B23 &lt;= 0.0078125 ,  10.5402377416545 * B23 + 0.0729055341958355 , (LOG(B23,2) + 9.72) / 17.52)</f>
        <v>0.413588402492442</v>
      </c>
      <c r="R23" s="11" t="n">
        <f aca="false">(IF(B23 &lt; 0.018 , B23*4.5 , 1.099*POWER(B23, 0.45) - 0.099))</f>
        <v>0.40900772886415</v>
      </c>
      <c r="S23" s="1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</row>
    <row r="24" customFormat="false" ht="12.8" hidden="false" customHeight="false" outlineLevel="0" collapsed="false">
      <c r="A24" s="0" t="n">
        <v>0.5</v>
      </c>
      <c r="B24" s="4" t="n">
        <f aca="false">2^(A24+LOG(0.18,2))</f>
        <v>0.254558441227157</v>
      </c>
      <c r="D24" s="5" t="n">
        <f aca="false">(IF(B24 &lt; 0.0106232, B24*5.3676533+0.0926363 , 0.5696259+0.1073531*LN(B24+0.00937677))*1023-64)/876</f>
        <v>0.425158022977155</v>
      </c>
      <c r="E24" s="6" t="n">
        <f aca="false">((0.6325803+0.1607587*LN(B24+0.0338256))*1023-64)/876</f>
        <v>0.432231322992172</v>
      </c>
      <c r="F24" s="5" t="n">
        <f aca="false">((0.5770146+0.1607587*LN(B24+0.0477923))*1023-64)/876</f>
        <v>0.3762201223514</v>
      </c>
      <c r="G24" s="5" t="n">
        <f aca="false">(IF(B24&lt; 0.01125, B24*6.621943712+0.09286412512,0.594922711+0.1110146696*LN(B24+0.01))*1023-64)/876</f>
        <v>0.449309746353231</v>
      </c>
      <c r="H24" s="5" t="n">
        <f aca="false">(IF(B24 + 0.01 &lt; 0, (B24 +0.01 )*15.1927  ,   0.224282 * LN((B24 + 0.01) * 155.975327 +1 ) / LN(10))*1023-64)/876</f>
        <v>0.352813782776033</v>
      </c>
      <c r="I24" s="5" t="n">
        <f aca="false">((0.6682185+0.1273591*LN(B24+0.0109))*1023-64)/876</f>
        <v>0.510030214533008</v>
      </c>
      <c r="J24" s="5" t="n">
        <f aca="false">(IF(B24 &lt; 0.01, B24 * 5.6 + 0.125,  (0.241514/LN(10)) * LN(B24 + 0.00873) +  0.598206)*1023-64)/876</f>
        <v>0.462067926834404</v>
      </c>
      <c r="K24" s="5" t="n">
        <f aca="false">(IF(B24&lt;= 0.0078,   6.025*B24+ 0.0929,LN(0.9892*B24 + 0.0108) * 0.256663/LN(10) + 0.584555)*1023-64)/876</f>
        <v>0.435536709601764</v>
      </c>
      <c r="L24" s="5" t="n">
        <f aca="false">(LN(B24*(10.1596/0.9)+1)/LN(10)*0.529136+0.0730597)</f>
        <v>0.384250548389855</v>
      </c>
      <c r="M24" s="5" t="n">
        <f aca="false">(LN(B24*(87.09937546/0.9)+1)/LN(10)*0.281863093+0.035388128)</f>
        <v>0.432488268391887</v>
      </c>
      <c r="N24" s="5" t="n">
        <f aca="false">IF(B24&lt;0.014,  2.30698*B24 + 0.073059,  0.186268*LN(14.98325*B24 + 1) + 0.0698866)</f>
        <v>0.36261640386003</v>
      </c>
      <c r="O24" s="5" t="n">
        <f aca="false">((0.6682185+0.1273591*LN(B24+0.0109))*1023-64)/876</f>
        <v>0.510030214533008</v>
      </c>
      <c r="P24" s="7" t="n">
        <f aca="false">(((LOG(B24,2)+2.5)*50+425)-64)/876</f>
        <v>0.44212721527783</v>
      </c>
      <c r="Q24" s="5" t="n">
        <f aca="false">IF(B24 &lt;= 0.0078125 ,  10.5402377416545 * B24 + 0.0729055341958355 , (LOG(B24,2) + 9.72) / 17.52)</f>
        <v>0.44212721527783</v>
      </c>
      <c r="R24" s="7" t="n">
        <f aca="false">(IF(B24 &lt; 0.018 , B24*4.5 , 1.099*POWER(B24, 0.45) - 0.099))</f>
        <v>0.494747875589689</v>
      </c>
      <c r="S24" s="7"/>
    </row>
    <row r="25" customFormat="false" ht="12.8" hidden="false" customHeight="false" outlineLevel="0" collapsed="false">
      <c r="A25" s="0" t="n">
        <v>1</v>
      </c>
      <c r="B25" s="4" t="n">
        <f aca="false">2^(A25+LOG(0.18,2))</f>
        <v>0.36</v>
      </c>
      <c r="D25" s="5" t="n">
        <f aca="false">(IF(B25 &lt; 0.0106232, B25*5.3676533+0.0926363 , 0.5696259+0.1073531*LN(B25+0.00937677))*1023-64)/876</f>
        <v>0.467295846341842</v>
      </c>
      <c r="E25" s="6" t="n">
        <f aca="false">((0.6325803+0.1607587*LN(B25+0.0338256))*1023-64)/876</f>
        <v>0.490732487621274</v>
      </c>
      <c r="F25" s="5" t="n">
        <f aca="false">((0.5770146+0.1607587*LN(B25+0.0477923))*1023-64)/876</f>
        <v>0.432384946035777</v>
      </c>
      <c r="G25" s="5" t="n">
        <f aca="false">(IF(B25&lt; 0.01125, B25*6.621943712+0.09286412512,0.594922711+0.1110146696*LN(B25+0.01))*1023-64)/876</f>
        <v>0.492797584718405</v>
      </c>
      <c r="H25" s="5" t="n">
        <f aca="false">(IF(B25 + 0.01 &lt; 0, (B25 +0.01 )*15.1927  ,   0.224282 * LN((B25 + 0.01) * 155.975327 +1 ) / LN(10))*1023-64)/876</f>
        <v>0.390200499521358</v>
      </c>
      <c r="I25" s="5" t="n">
        <f aca="false">((0.6682185+0.1273591*LN(B25+0.0109))*1023-64)/876</f>
        <v>0.559776895993152</v>
      </c>
      <c r="J25" s="5" t="n">
        <f aca="false">(IF(B25 &lt; 0.01, B25 * 5.6 + 0.125,  (0.241514/LN(10)) * LN(B25 + 0.00873) +  0.598206)*1023-64)/876</f>
        <v>0.503324099244858</v>
      </c>
      <c r="K25" s="5" t="n">
        <f aca="false">(IF(B25&lt;= 0.0078,   6.025*B25+ 0.0929,LN(0.9892*B25 + 0.0108) * 0.256663/LN(10) + 0.584555)*1023-64)/876</f>
        <v>0.479073539439475</v>
      </c>
      <c r="L25" s="5" t="n">
        <f aca="false">(LN(B25*(10.1596/0.9)+1)/LN(10)*0.529136+0.0730597)</f>
        <v>0.445825416055802</v>
      </c>
      <c r="M25" s="5" t="n">
        <f aca="false">(LN(B25*(87.09937546/0.9)+1)/LN(10)*0.281863093+0.035388128)</f>
        <v>0.473506247169312</v>
      </c>
      <c r="N25" s="5" t="n">
        <f aca="false">IF(B25&lt;0.014,  2.30698*B25 + 0.073059,  0.186268*LN(14.98325*B25 + 1) + 0.0698866)</f>
        <v>0.415479931959545</v>
      </c>
      <c r="O25" s="5" t="n">
        <f aca="false">((0.6682185+0.1273591*LN(B25+0.0109))*1023-64)/876</f>
        <v>0.559776895993152</v>
      </c>
      <c r="P25" s="7" t="n">
        <f aca="false">(((LOG(B25,2)+2.5)*50+425)-64)/876</f>
        <v>0.470666028063218</v>
      </c>
      <c r="Q25" s="5" t="n">
        <f aca="false">IF(B25 &lt;= 0.0078125 ,  10.5402377416545 * B25 + 0.0729055341958355 , (LOG(B25,2) + 9.72) / 17.52)</f>
        <v>0.470666028063218</v>
      </c>
      <c r="R25" s="7" t="n">
        <f aca="false">(IF(B25 &lt; 0.018 , B25*4.5 , 1.099*POWER(B25, 0.45) - 0.099))</f>
        <v>0.594959008370801</v>
      </c>
      <c r="S25" s="7"/>
    </row>
    <row r="26" customFormat="false" ht="12.8" hidden="false" customHeight="false" outlineLevel="0" collapsed="false">
      <c r="A26" s="0" t="n">
        <v>1.5</v>
      </c>
      <c r="B26" s="4" t="n">
        <f aca="false">2^(A26+LOG(0.18,2))</f>
        <v>0.509116882454314</v>
      </c>
      <c r="D26" s="5" t="n">
        <f aca="false">(IF(B26 &lt; 0.0106232, B26*5.3676533+0.0926363 , 0.5696259+0.1073531*LN(B26+0.00937677))*1023-64)/876</f>
        <v>0.509809407934619</v>
      </c>
      <c r="E26" s="6" t="n">
        <f aca="false">((0.6325803+0.1607587*LN(B26+0.0338256))*1023-64)/876</f>
        <v>0.551013404541608</v>
      </c>
      <c r="F26" s="5" t="n">
        <f aca="false">((0.5770146+0.1607587*LN(B26+0.0477923))*1023-64)/876</f>
        <v>0.490891573657268</v>
      </c>
      <c r="G26" s="5" t="n">
        <f aca="false">(IF(B26&lt; 0.01125, B26*6.621943712+0.09286412512,0.594922711+0.1110146696*LN(B26+0.01))*1023-64)/876</f>
        <v>0.536698368580733</v>
      </c>
      <c r="H26" s="5" t="n">
        <f aca="false">(IF(B26 + 0.01 &lt; 0, (B26 +0.01 )*15.1927  ,   0.224282 * LN((B26 + 0.01) * 155.975327 +1 ) / LN(10))*1023-64)/876</f>
        <v>0.428161209993364</v>
      </c>
      <c r="I26" s="5" t="n">
        <f aca="false">((0.6682185+0.1273591*LN(B26+0.0109))*1023-64)/876</f>
        <v>0.610037384549775</v>
      </c>
      <c r="J26" s="5" t="n">
        <f aca="false">(IF(B26 &lt; 0.01, B26 * 5.6 + 0.125,  (0.241514/LN(10)) * LN(B26 + 0.00873) +  0.598206)*1023-64)/876</f>
        <v>0.544923294726251</v>
      </c>
      <c r="K26" s="5" t="n">
        <f aca="false">(IF(B26&lt;= 0.0078,   6.025*B26+ 0.0929,LN(0.9892*B26 + 0.0108) * 0.256663/LN(10) + 0.584555)*1023-64)/876</f>
        <v>0.52306075823648</v>
      </c>
      <c r="L26" s="5" t="n">
        <f aca="false">(LN(B26*(10.1596/0.9)+1)/LN(10)*0.529136+0.0730597)</f>
        <v>0.511776712771905</v>
      </c>
      <c r="M26" s="5" t="n">
        <f aca="false">(LN(B26*(87.09937546/0.9)+1)/LN(10)*0.281863093+0.035388128)</f>
        <v>0.514926375571552</v>
      </c>
      <c r="N26" s="5" t="n">
        <f aca="false">IF(B26&lt;0.014,  2.30698*B26 + 0.073059,  0.186268*LN(14.98325*B26 + 1) + 0.0698866)</f>
        <v>0.471301379750468</v>
      </c>
      <c r="O26" s="5" t="n">
        <f aca="false">((0.6682185+0.1273591*LN(B26+0.0109))*1023-64)/876</f>
        <v>0.610037384549775</v>
      </c>
      <c r="P26" s="7" t="n">
        <f aca="false">(((LOG(B26,2)+2.5)*50+425)-64)/876</f>
        <v>0.499204840848607</v>
      </c>
      <c r="Q26" s="5" t="n">
        <f aca="false">IF(B26 &lt;= 0.0078125 ,  10.5402377416545 * B26 + 0.0729055341958355 , (LOG(B26,2) + 9.72) / 17.52)</f>
        <v>0.499204840848607</v>
      </c>
      <c r="R26" s="7" t="n">
        <f aca="false">(IF(B26 &lt; 0.018 , B26*4.5 , 1.099*POWER(B26, 0.45) - 0.099))</f>
        <v>0.712083500417916</v>
      </c>
      <c r="S26" s="7"/>
    </row>
    <row r="27" customFormat="false" ht="12.8" hidden="false" customHeight="false" outlineLevel="0" collapsed="false">
      <c r="A27" s="0" t="n">
        <v>2</v>
      </c>
      <c r="B27" s="4" t="n">
        <f aca="false">2^(A27+LOG(0.18,2))</f>
        <v>0.72</v>
      </c>
      <c r="D27" s="5" t="n">
        <f aca="false">(IF(B27 &lt; 0.0106232, B27*5.3676533+0.0926363 , 0.5696259+0.1073531*LN(B27+0.00937677))*1023-64)/876</f>
        <v>0.552592765976785</v>
      </c>
      <c r="E27" s="6" t="n">
        <f aca="false">((0.6325803+0.1607587*LN(B27+0.0338256))*1023-64)/876</f>
        <v>0.612620190144311</v>
      </c>
      <c r="F27" s="5" t="n">
        <f aca="false">((0.5770146+0.1607587*LN(B27+0.0477923))*1023-64)/876</f>
        <v>0.55117659405388</v>
      </c>
      <c r="G27" s="5" t="n">
        <f aca="false">(IF(B27&lt; 0.01125, B27*6.621943712+0.09286412512,0.594922711+0.1110146696*LN(B27+0.01))*1023-64)/876</f>
        <v>0.580895960365089</v>
      </c>
      <c r="H27" s="5" t="n">
        <f aca="false">(IF(B27 + 0.01 &lt; 0, (B27 +0.01 )*15.1927  ,   0.224282 * LN((B27 + 0.01) * 155.975327 +1 ) / LN(10))*1023-64)/876</f>
        <v>0.466538651494936</v>
      </c>
      <c r="I27" s="5" t="n">
        <f aca="false">((0.6682185+0.1273591*LN(B27+0.0109))*1023-64)/876</f>
        <v>0.660667704849266</v>
      </c>
      <c r="J27" s="5" t="n">
        <f aca="false">(IF(B27 &lt; 0.01, B27 * 5.6 + 0.125,  (0.241514/LN(10)) * LN(B27 + 0.00873) +  0.598206)*1023-64)/876</f>
        <v>0.586768540861447</v>
      </c>
      <c r="K27" s="5" t="n">
        <f aca="false">(IF(B27&lt;= 0.0078,   6.025*B27+ 0.0929,LN(0.9892*B27 + 0.0108) * 0.256663/LN(10) + 0.584555)*1023-64)/876</f>
        <v>0.567372170426808</v>
      </c>
      <c r="L27" s="5" t="n">
        <f aca="false">(LN(B27*(10.1596/0.9)+1)/LN(10)*0.529136+0.0730597)</f>
        <v>0.58122096383986</v>
      </c>
      <c r="M27" s="5" t="n">
        <f aca="false">(LN(B27*(87.09937546/0.9)+1)/LN(10)*0.281863093+0.035388128)</f>
        <v>0.556635705551838</v>
      </c>
      <c r="N27" s="5" t="n">
        <f aca="false">IF(B27&lt;0.014,  2.30698*B27 + 0.073059,  0.186268*LN(14.98325*B27 + 1) + 0.0698866)</f>
        <v>0.529424093968225</v>
      </c>
      <c r="O27" s="5" t="n">
        <f aca="false">((0.6682185+0.1273591*LN(B27+0.0109))*1023-64)/876</f>
        <v>0.660667704849266</v>
      </c>
      <c r="P27" s="7" t="n">
        <f aca="false">(((LOG(B27,2)+2.5)*50+425)-64)/876</f>
        <v>0.527743653633995</v>
      </c>
      <c r="Q27" s="5" t="n">
        <f aca="false">IF(B27 &lt;= 0.0078125 ,  10.5402377416545 * B27 + 0.0729055341958355 , (LOG(B27,2) + 9.72) / 17.52)</f>
        <v>0.527743653633995</v>
      </c>
      <c r="R27" s="7" t="n">
        <f aca="false">(IF(B27 &lt; 0.018 , B27*4.5 , 1.099*POWER(B27, 0.45) - 0.099))</f>
        <v>0.848975941971875</v>
      </c>
      <c r="S27" s="7"/>
    </row>
    <row r="28" customFormat="false" ht="12.8" hidden="false" customHeight="false" outlineLevel="0" collapsed="false">
      <c r="A28" s="0" t="n">
        <v>2.5</v>
      </c>
      <c r="B28" s="4" t="n">
        <f aca="false">2^(A28+LOG(0.18,2))</f>
        <v>1.01823376490863</v>
      </c>
      <c r="D28" s="5" t="n">
        <f aca="false">(IF(B28 &lt; 0.0106232, B28*5.3676533+0.0926363 , 0.5696259+0.1073531*LN(B28+0.00937677))*1023-64)/876</f>
        <v>0.595568995290088</v>
      </c>
      <c r="E28" s="6" t="n">
        <f aca="false">((0.6325803+0.1607587*LN(B28+0.0338256))*1023-64)/876</f>
        <v>0.675200595207063</v>
      </c>
      <c r="F28" s="5" t="n">
        <f aca="false">((0.5770146+0.1607587*LN(B28+0.0477923))*1023-64)/876</f>
        <v>0.612786411395044</v>
      </c>
      <c r="G28" s="5" t="n">
        <f aca="false">(IF(B28&lt; 0.01125, B28*6.621943712+0.09286412512,0.594922711+0.1110146696*LN(B28+0.01))*1023-64)/876</f>
        <v>0.625305884716599</v>
      </c>
      <c r="H28" s="5" t="n">
        <f aca="false">(IF(B28 + 0.01 &lt; 0, (B28 +0.01 )*15.1927  ,   0.224282 * LN((B28 + 0.01) * 155.975327 +1 ) / LN(10))*1023-64)/876</f>
        <v>0.505216385405333</v>
      </c>
      <c r="I28" s="5" t="n">
        <f aca="false">((0.6682185+0.1273591*LN(B28+0.0109))*1023-64)/876</f>
        <v>0.711562869967004</v>
      </c>
      <c r="J28" s="5" t="n">
        <f aca="false">(IF(B28 &lt; 0.01, B28 * 5.6 + 0.125,  (0.241514/LN(10)) * LN(B28 + 0.00873) +  0.598206)*1023-64)/876</f>
        <v>0.628789552479732</v>
      </c>
      <c r="K28" s="5" t="n">
        <f aca="false">(IF(B28&lt;= 0.0078,   6.025*B28+ 0.0929,LN(0.9892*B28 + 0.0108) * 0.256663/LN(10) + 0.584555)*1023-64)/876</f>
        <v>0.611915749527719</v>
      </c>
      <c r="L28" s="5" t="n">
        <f aca="false">(LN(B28*(10.1596/0.9)+1)/LN(10)*0.529136+0.0730597)</f>
        <v>0.653369009018511</v>
      </c>
      <c r="M28" s="5" t="n">
        <f aca="false">(LN(B28*(87.09937546/0.9)+1)/LN(10)*0.281863093+0.035388128)</f>
        <v>0.598552005362924</v>
      </c>
      <c r="N28" s="5" t="n">
        <f aca="false">IF(B28&lt;0.014,  2.30698*B28 + 0.073059,  0.186268*LN(14.98325*B28 + 1) + 0.0698866)</f>
        <v>0.589293021453783</v>
      </c>
      <c r="O28" s="5" t="n">
        <f aca="false">((0.6682185+0.1273591*LN(B28+0.0109))*1023-64)/876</f>
        <v>0.711562869967004</v>
      </c>
      <c r="P28" s="7" t="n">
        <f aca="false">(((LOG(B28,2)+2.5)*50+425)-64)/876</f>
        <v>0.556282466419383</v>
      </c>
      <c r="Q28" s="5" t="n">
        <f aca="false">IF(B28 &lt;= 0.0078125 ,  10.5402377416545 * B28 + 0.0729055341958355 , (LOG(B28,2) + 9.72) / 17.52)</f>
        <v>0.556282466419383</v>
      </c>
      <c r="R28" s="7" t="n">
        <f aca="false">(IF(B28 &lt; 0.018 , B28*4.5 , 1.099*POWER(B28, 0.45) - 0.099))</f>
        <v>1.00897271316014</v>
      </c>
      <c r="S28" s="7"/>
    </row>
    <row r="29" customFormat="false" ht="12.8" hidden="false" customHeight="false" outlineLevel="0" collapsed="false">
      <c r="A29" s="0" t="n">
        <v>3</v>
      </c>
      <c r="B29" s="4" t="n">
        <f aca="false">2^(A29+LOG(0.18,2))</f>
        <v>1.44</v>
      </c>
      <c r="D29" s="5" t="n">
        <f aca="false">(IF(B29 &lt; 0.0106232, B29*5.3676533+0.0926363 , 0.5696259+0.1073531*LN(B29+0.00937677))*1023-64)/876</f>
        <v>0.638682668457601</v>
      </c>
      <c r="E29" s="6" t="n">
        <f aca="false">((0.6325803+0.1607587*LN(B29+0.0338256))*1023-64)/876</f>
        <v>0.738488414277666</v>
      </c>
      <c r="F29" s="5" t="n">
        <f aca="false">((0.5770146+0.1607587*LN(B29+0.0477923))*1023-64)/876</f>
        <v>0.675369029115544</v>
      </c>
      <c r="G29" s="5" t="n">
        <f aca="false">(IF(B29&lt; 0.01125, B29*6.621943712+0.09286412512,0.594922711+0.1110146696*LN(B29+0.01))*1023-64)/876</f>
        <v>0.66986719855156</v>
      </c>
      <c r="H29" s="5" t="n">
        <f aca="false">(IF(B29 + 0.01 &lt; 0, (B29 +0.01 )*15.1927  ,   0.224282 * LN((B29 + 0.01) * 155.975327 +1 ) / LN(10))*1023-64)/876</f>
        <v>0.544109337971604</v>
      </c>
      <c r="I29" s="5" t="n">
        <f aca="false">((0.6682185+0.1273591*LN(B29+0.0109))*1023-64)/876</f>
        <v>0.762647003645303</v>
      </c>
      <c r="J29" s="5" t="n">
        <f aca="false">(IF(B29 &lt; 0.01, B29 * 5.6 + 0.125,  (0.241514/LN(10)) * LN(B29 + 0.00873) +  0.598206)*1023-64)/876</f>
        <v>0.670935751702412</v>
      </c>
      <c r="K29" s="5" t="n">
        <f aca="false">(IF(B29&lt;= 0.0078,   6.025*B29+ 0.0929,LN(0.9892*B29 + 0.0108) * 0.256663/LN(10) + 0.584555)*1023-64)/876</f>
        <v>0.656624983700952</v>
      </c>
      <c r="L29" s="5" t="n">
        <f aca="false">(LN(B29*(10.1596/0.9)+1)/LN(10)*0.529136+0.0730597)</f>
        <v>0.727560730598014</v>
      </c>
      <c r="M29" s="5" t="n">
        <f aca="false">(LN(B29*(87.09937546/0.9)+1)/LN(10)*0.281863093+0.035388128)</f>
        <v>0.640615911257526</v>
      </c>
      <c r="N29" s="5" t="n">
        <f aca="false">IF(B29&lt;0.014,  2.30698*B29 + 0.073059,  0.186268*LN(14.98325*B29 + 1) + 0.0698866)</f>
        <v>0.650461991224757</v>
      </c>
      <c r="O29" s="5" t="n">
        <f aca="false">((0.6682185+0.1273591*LN(B29+0.0109))*1023-64)/876</f>
        <v>0.762647003645303</v>
      </c>
      <c r="P29" s="7" t="n">
        <f aca="false">(((LOG(B29,2)+2.5)*50+425)-64)/876</f>
        <v>0.584821279204771</v>
      </c>
      <c r="Q29" s="5" t="n">
        <f aca="false">IF(B29 &lt;= 0.0078125 ,  10.5402377416545 * B29 + 0.0729055341958355 , (LOG(B29,2) + 9.72) / 17.52)</f>
        <v>0.584821279204771</v>
      </c>
      <c r="R29" s="7"/>
      <c r="S29" s="7"/>
    </row>
    <row r="30" customFormat="false" ht="12.8" hidden="false" customHeight="false" outlineLevel="0" collapsed="false">
      <c r="A30" s="0" t="n">
        <v>3.5</v>
      </c>
      <c r="B30" s="4" t="n">
        <f aca="false">2^(A30+LOG(0.18,2))</f>
        <v>2.03646752981726</v>
      </c>
      <c r="D30" s="5" t="n">
        <f aca="false">(IF(B30 &lt; 0.0106232, B30*5.3676533+0.0926363 , 0.5696259+0.1073531*LN(B30+0.00937677))*1023-64)/876</f>
        <v>0.681894066164928</v>
      </c>
      <c r="E30" s="6" t="n">
        <f aca="false">((0.6325803+0.1607587*LN(B30+0.0338256))*1023-64)/876</f>
        <v>0.802286274681579</v>
      </c>
      <c r="F30" s="5" t="n">
        <f aca="false">((0.5770146+0.1607587*LN(B30+0.0477923))*1023-64)/876</f>
        <v>0.738658448663805</v>
      </c>
      <c r="G30" s="5" t="n">
        <f aca="false">(IF(B30&lt; 0.01125, B30*6.621943712+0.09286412512,0.594922711+0.1110146696*LN(B30+0.01))*1023-64)/876</f>
        <v>0.714536191543664</v>
      </c>
      <c r="H30" s="5" t="n">
        <f aca="false">(IF(B30 + 0.01 &lt; 0, (B30 +0.01 )*15.1927  ,   0.224282 * LN((B30 + 0.01) * 155.975327 +1 ) / LN(10))*1023-64)/876</f>
        <v>0.583155938631525</v>
      </c>
      <c r="I30" s="5" t="n">
        <f aca="false">((0.6682185+0.1273591*LN(B30+0.0109))*1023-64)/876</f>
        <v>0.813865615811046</v>
      </c>
      <c r="J30" s="5" t="n">
        <f aca="false">(IF(B30 &lt; 0.01, B30 * 5.6 + 0.125,  (0.241514/LN(10)) * LN(B30 + 0.00873) +  0.598206)*1023-64)/876</f>
        <v>0.713170927536909</v>
      </c>
      <c r="K30" s="5" t="n">
        <f aca="false">(IF(B30&lt;= 0.0078,   6.025*B30+ 0.0929,LN(0.9892*B30 + 0.0108) * 0.256663/LN(10) + 0.584555)*1023-64)/876</f>
        <v>0.701452106666861</v>
      </c>
      <c r="L30" s="5" t="n">
        <f aca="false">(LN(B30*(10.1596/0.9)+1)/LN(10)*0.529136+0.0730597)</f>
        <v>0.803269500772131</v>
      </c>
      <c r="M30" s="5" t="n">
        <f aca="false">(LN(B30*(87.09937546/0.9)+1)/LN(10)*0.281863093+0.035388128)</f>
        <v>0.682784825628085</v>
      </c>
      <c r="N30" s="5" t="n">
        <f aca="false">IF(B30&lt;0.014,  2.30698*B30 + 0.073059,  0.186268*LN(14.98325*B30 + 1) + 0.0698866)</f>
        <v>0.712585158260845</v>
      </c>
      <c r="O30" s="5" t="n">
        <f aca="false">((0.6682185+0.1273591*LN(B30+0.0109))*1023-64)/876</f>
        <v>0.813865615811046</v>
      </c>
      <c r="P30" s="7" t="n">
        <f aca="false">(((LOG(B30,2)+2.5)*50+425)-64)/876</f>
        <v>0.613360091990159</v>
      </c>
      <c r="Q30" s="5" t="n">
        <f aca="false">IF(B30 &lt;= 0.0078125 ,  10.5402377416545 * B30 + 0.0729055341958355 , (LOG(B30,2) + 9.72) / 17.52)</f>
        <v>0.613360091990159</v>
      </c>
      <c r="R30" s="7"/>
      <c r="S30" s="7"/>
    </row>
    <row r="31" customFormat="false" ht="12.8" hidden="false" customHeight="false" outlineLevel="0" collapsed="false">
      <c r="A31" s="0" t="n">
        <v>4</v>
      </c>
      <c r="B31" s="4" t="n">
        <f aca="false">2^(A31+LOG(0.18,2))</f>
        <v>2.88</v>
      </c>
      <c r="D31" s="5" t="n">
        <f aca="false">(IF(B31 &lt; 0.0106232, B31*5.3676533+0.0926363 , 0.5696259+0.1073531*LN(B31+0.00937677))*1023-64)/876</f>
        <v>0.725174836026624</v>
      </c>
      <c r="E31" s="6" t="n">
        <f aca="false">((0.6325803+0.1607587*LN(B31+0.0338256))*1023-64)/876</f>
        <v>0.866449827463488</v>
      </c>
      <c r="F31" s="5" t="n">
        <f aca="false">((0.5770146+0.1607587*LN(B31+0.0477923))*1023-64)/876</f>
        <v>0.802457459258383</v>
      </c>
      <c r="G31" s="5" t="n">
        <f aca="false">(IF(B31&lt; 0.01125, B31*6.621943712+0.09286412512,0.594922711+0.1110146696*LN(B31+0.01))*1023-64)/876</f>
        <v>0.759281642940527</v>
      </c>
      <c r="H31" s="5" t="n">
        <f aca="false">(IF(B31 + 0.01 &lt; 0, (B31 +0.01 )*15.1927  ,   0.224282 * LN((B31 + 0.01) * 155.975327 +1 ) / LN(10))*1023-64)/876</f>
        <v>0.622311926899453</v>
      </c>
      <c r="I31" s="5" t="n">
        <f aca="false">((0.6682185+0.1273591*LN(B31+0.0109))*1023-64)/876</f>
        <v>0.865179750994637</v>
      </c>
      <c r="J31" s="5" t="n">
        <f aca="false">(IF(B31 &lt; 0.01, B31 * 5.6 + 0.125,  (0.241514/LN(10)) * LN(B31 + 0.00873) +  0.598206)*1023-64)/876</f>
        <v>0.755469248673879</v>
      </c>
      <c r="K31" s="5" t="n">
        <f aca="false">(IF(B31&lt;= 0.0078,   6.025*B31+ 0.0929,LN(0.9892*B31 + 0.0108) * 0.256663/LN(10) + 0.584555)*1023-64)/876</f>
        <v>0.746362969246673</v>
      </c>
      <c r="L31" s="5" t="n">
        <f aca="false">(LN(B31*(10.1596/0.9)+1)/LN(10)*0.529136+0.0730597)</f>
        <v>0.880089333523346</v>
      </c>
      <c r="M31" s="5" t="n">
        <f aca="false">(LN(B31*(87.09937546/0.9)+1)/LN(10)*0.281863093+0.035388128)</f>
        <v>0.72502831233868</v>
      </c>
      <c r="N31" s="5" t="n">
        <f aca="false">IF(B31&lt;0.014,  2.30698*B31 + 0.073059,  0.186268*LN(14.98325*B31 + 1) + 0.0698866)</f>
        <v>0.77540138459386</v>
      </c>
      <c r="O31" s="5" t="n">
        <f aca="false">((0.6682185+0.1273591*LN(B31+0.0109))*1023-64)/876</f>
        <v>0.865179750994637</v>
      </c>
      <c r="P31" s="7" t="n">
        <f aca="false">(((LOG(B31,2)+2.5)*50+425)-64)/876</f>
        <v>0.641898904775547</v>
      </c>
      <c r="Q31" s="5" t="n">
        <f aca="false">IF(B31 &lt;= 0.0078125 ,  10.5402377416545 * B31 + 0.0729055341958355 , (LOG(B31,2) + 9.72) / 17.52)</f>
        <v>0.641898904775547</v>
      </c>
      <c r="R31" s="7"/>
      <c r="S31" s="7"/>
    </row>
    <row r="32" customFormat="false" ht="12.8" hidden="false" customHeight="false" outlineLevel="0" collapsed="false">
      <c r="A32" s="0" t="n">
        <v>4.5</v>
      </c>
      <c r="B32" s="4" t="n">
        <f aca="false">2^(A32+LOG(0.18,2))</f>
        <v>4.07293505963451</v>
      </c>
      <c r="D32" s="5" t="n">
        <f aca="false">(IF(B32 &lt; 0.0106232, B32*5.3676533+0.0926363 , 0.5696259+0.1073531*LN(B32+0.00937677))*1023-64)/876</f>
        <v>0.768504795335716</v>
      </c>
      <c r="E32" s="6" t="n">
        <f aca="false">((0.6325803+0.1607587*LN(B32+0.0338256))*1023-64)/876</f>
        <v>0.930874529285962</v>
      </c>
      <c r="F32" s="5" t="n">
        <f aca="false">((0.5770146+0.1607587*LN(B32+0.0477923))*1023-64)/876</f>
        <v>0.866621834784995</v>
      </c>
      <c r="G32" s="5" t="n">
        <f aca="false">(IF(B32&lt; 0.01125, B32*6.621943712+0.09286412512,0.594922711+0.1110146696*LN(B32+0.01))*1023-64)/876</f>
        <v>0.80408131833174</v>
      </c>
      <c r="H32" s="5" t="n">
        <f aca="false">(IF(B32 + 0.01 &lt; 0, (B32 +0.01 )*15.1927  ,   0.224282 * LN((B32 + 0.01) * 155.975327 +1 ) / LN(10))*1023-64)/876</f>
        <v>0.661545638200672</v>
      </c>
      <c r="I32" s="5" t="n">
        <f aca="false">((0.6682185+0.1273591*LN(B32+0.0109))*1023-64)/876</f>
        <v>0.916561648620606</v>
      </c>
      <c r="J32" s="5" t="n">
        <f aca="false">(IF(B32 &lt; 0.01, B32 * 5.6 + 0.125,  (0.241514/LN(10)) * LN(B32 + 0.00873) +  0.598206)*1023-64)/876</f>
        <v>0.797812335497138</v>
      </c>
      <c r="K32" s="5" t="n">
        <f aca="false">(IF(B32&lt;= 0.0078,   6.025*B32+ 0.0929,LN(0.9892*B32 + 0.0108) * 0.256663/LN(10) + 0.584555)*1023-64)/876</f>
        <v>0.791333235630065</v>
      </c>
      <c r="L32" s="5" t="n">
        <f aca="false">(LN(B32*(10.1596/0.9)+1)/LN(10)*0.529136+0.0730597)</f>
        <v>0.957714883684589</v>
      </c>
      <c r="M32" s="5" t="n">
        <f aca="false">(LN(B32*(87.09937546/0.9)+1)/LN(10)*0.281863093+0.035388128)</f>
        <v>0.767324690626002</v>
      </c>
      <c r="N32" s="5" t="n">
        <f aca="false">IF(B32&lt;0.014,  2.30698*B32 + 0.073059,  0.186268*LN(14.98325*B32 + 1) + 0.0698866)</f>
        <v>0.838717175743046</v>
      </c>
      <c r="O32" s="5" t="n">
        <f aca="false">((0.6682185+0.1273591*LN(B32+0.0109))*1023-64)/876</f>
        <v>0.916561648620606</v>
      </c>
      <c r="P32" s="7" t="n">
        <f aca="false">(((LOG(B32,2)+2.5)*50+425)-64)/876</f>
        <v>0.670437717560935</v>
      </c>
      <c r="Q32" s="5" t="n">
        <f aca="false">IF(B32 &lt;= 0.0078125 ,  10.5402377416545 * B32 + 0.0729055341958355 , (LOG(B32,2) + 9.72) / 17.52)</f>
        <v>0.670437717560935</v>
      </c>
      <c r="R32" s="7"/>
      <c r="S32" s="7"/>
    </row>
    <row r="33" customFormat="false" ht="12.8" hidden="false" customHeight="false" outlineLevel="0" collapsed="false">
      <c r="A33" s="0" t="n">
        <v>5</v>
      </c>
      <c r="B33" s="4" t="n">
        <f aca="false">2^(A33+LOG(0.18,2))</f>
        <v>5.76</v>
      </c>
      <c r="D33" s="5" t="n">
        <f aca="false">(IF(B33 &lt; 0.0106232, B33*5.3676533+0.0926363 , 0.5696259+0.1073531*LN(B33+0.00937677))*1023-64)/876</f>
        <v>0.811869605045998</v>
      </c>
      <c r="E33" s="6" t="n">
        <f aca="false">((0.6325803+0.1607587*LN(B33+0.0338256))*1023-64)/876</f>
        <v>0.995485190767698</v>
      </c>
      <c r="F33" s="5" t="n">
        <f aca="false">((0.5770146+0.1607587*LN(B33+0.0477923))*1023-64)/876</f>
        <v>0.931047123165399</v>
      </c>
      <c r="G33" s="5" t="n">
        <f aca="false">(IF(B33&lt; 0.01125, B33*6.621943712+0.09286412512,0.594922711+0.1110146696*LN(B33+0.01))*1023-64)/876</f>
        <v>0.848919416054341</v>
      </c>
      <c r="H33" s="5" t="n">
        <f aca="false">(IF(B33 + 0.01 &lt; 0, (B33 +0.01 )*15.1927  ,   0.224282 * LN((B33 + 0.01) * 155.975327 +1 ) / LN(10))*1023-64)/876</f>
        <v>0.700834496326812</v>
      </c>
      <c r="I33" s="5" t="n">
        <f aca="false">((0.6682185+0.1273591*LN(B33+0.0109))*1023-64)/876</f>
        <v>0.967991570720916</v>
      </c>
      <c r="J33" s="5" t="n">
        <f aca="false">(IF(B33 &lt; 0.01, B33 * 5.6 + 0.125,  (0.241514/LN(10)) * LN(B33 + 0.00873) +  0.598206)*1023-64)/876</f>
        <v>0.840187134242305</v>
      </c>
      <c r="K33" s="5" t="n">
        <f aca="false">(IF(B33&lt;= 0.0078,   6.025*B33+ 0.0929,LN(0.9892*B33 + 0.0108) * 0.256663/LN(10) + 0.584555)*1023-64)/876</f>
        <v>0.83634560272552</v>
      </c>
      <c r="L33" s="5" t="n">
        <f aca="false">(LN(B33*(10.1596/0.9)+1)/LN(10)*0.529136+0.0730597)</f>
        <v>1.03592053821077</v>
      </c>
      <c r="M33" s="5" t="n">
        <f aca="false">(LN(B33*(87.09937546/0.9)+1)/LN(10)*0.281863093+0.035388128)</f>
        <v>0.809658549711643</v>
      </c>
      <c r="N33" s="5" t="n">
        <f aca="false">IF(B33&lt;0.014,  2.30698*B33 + 0.073059,  0.186268*LN(14.98325*B33 + 1) + 0.0698866)</f>
        <v>0.90239108232422</v>
      </c>
      <c r="O33" s="5" t="n">
        <f aca="false">((0.6682185+0.1273591*LN(B33+0.0109))*1023-64)/876</f>
        <v>0.967991570720916</v>
      </c>
      <c r="P33" s="7" t="n">
        <f aca="false">(((LOG(B33,2)+2.5)*50+425)-64)/876</f>
        <v>0.698976530346323</v>
      </c>
      <c r="Q33" s="5" t="n">
        <f aca="false">IF(B33 &lt;= 0.0078125 ,  10.5402377416545 * B33 + 0.0729055341958355 , (LOG(B33,2) + 9.72) / 17.52)</f>
        <v>0.698976530346323</v>
      </c>
      <c r="R33" s="7"/>
      <c r="S33" s="7"/>
    </row>
    <row r="34" customFormat="false" ht="12.8" hidden="false" customHeight="false" outlineLevel="0" collapsed="false">
      <c r="A34" s="0" t="n">
        <v>5.5</v>
      </c>
      <c r="B34" s="4" t="n">
        <f aca="false">2^(A34+LOG(0.18,2))</f>
        <v>8.14587011926903</v>
      </c>
      <c r="D34" s="5" t="n">
        <f aca="false">(IF(B34 &lt; 0.0106232, B34*5.3676533+0.0926363 , 0.5696259+0.1073531*LN(B34+0.00937677))*1023-64)/876</f>
        <v>0.855259091903341</v>
      </c>
      <c r="E34" s="6" t="n">
        <f aca="false">((0.6325803+0.1607587*LN(B34+0.0338256))*1023-64)/876</f>
        <v>1.060228001267</v>
      </c>
      <c r="F34" s="5" t="n">
        <f aca="false">((0.5770146+0.1607587*LN(B34+0.0477923))*1023-64)/876</f>
        <v>0.995658201826563</v>
      </c>
      <c r="G34" s="5" t="n">
        <f aca="false">(IF(B34&lt; 0.01125, B34*6.621943712+0.09286412512,0.594922711+0.1110146696*LN(B34+0.01))*1023-64)/876</f>
        <v>0.893784722666166</v>
      </c>
      <c r="H34" s="5" t="n">
        <f aca="false">(IF(B34 + 0.01 &lt; 0, (B34 +0.01 )*15.1927  ,   0.224282 * LN((B34 + 0.01) * 155.975327 +1 ) / LN(10))*1023-64)/876</f>
        <v>0.740162443739067</v>
      </c>
      <c r="I34" s="5" t="n">
        <f aca="false">((0.6682185+0.1273591*LN(B34+0.0109))*1023-64)/876</f>
        <v>1.01945550601114</v>
      </c>
      <c r="J34" s="5" t="n">
        <f aca="false">(IF(B34 &lt; 0.01, B34 * 5.6 + 0.125,  (0.241514/LN(10)) * LN(B34 + 0.00873) +  0.598206)*1023-64)/876</f>
        <v>0.882584385672218</v>
      </c>
      <c r="K34" s="5" t="n">
        <f aca="false">(IF(B34&lt;= 0.0078,   6.025*B34+ 0.0929,LN(0.9892*B34 + 0.0108) * 0.256663/LN(10) + 0.584555)*1023-64)/876</f>
        <v>0.881387787602787</v>
      </c>
      <c r="L34" s="5" t="n">
        <f aca="false">(LN(B34*(10.1596/0.9)+1)/LN(10)*0.529136+0.0730597)</f>
        <v>1.11454170052021</v>
      </c>
      <c r="M34" s="5" t="n">
        <f aca="false">(LN(B34*(87.09937546/0.9)+1)/LN(10)*0.281863093+0.035388128)</f>
        <v>0.852018952240851</v>
      </c>
      <c r="N34" s="5" t="n">
        <f aca="false">IF(B34&lt;0.014,  2.30698*B34 + 0.073059,  0.186268*LN(14.98325*B34 + 1) + 0.0698866)</f>
        <v>0.966320693631056</v>
      </c>
      <c r="O34" s="5" t="n">
        <f aca="false">((0.6682185+0.1273591*LN(B34+0.0109))*1023-64)/876</f>
        <v>1.01945550601114</v>
      </c>
      <c r="P34" s="7" t="n">
        <f aca="false">(((LOG(B34,2)+2.5)*50+425)-64)/876</f>
        <v>0.727515343131712</v>
      </c>
      <c r="Q34" s="5" t="n">
        <f aca="false">IF(B34 &lt;= 0.0078125 ,  10.5402377416545 * B34 + 0.0729055341958355 , (LOG(B34,2) + 9.72) / 17.52)</f>
        <v>0.727515343131712</v>
      </c>
      <c r="R34" s="7"/>
      <c r="S34" s="7"/>
    </row>
    <row r="35" customFormat="false" ht="12.8" hidden="false" customHeight="false" outlineLevel="0" collapsed="false">
      <c r="A35" s="0" t="n">
        <v>6</v>
      </c>
      <c r="B35" s="4" t="n">
        <f aca="false">2^(A35+LOG(0.18,2))</f>
        <v>11.52</v>
      </c>
      <c r="D35" s="5" t="n">
        <f aca="false">(IF(B35 &lt; 0.0106232, B35*5.3676533+0.0926363 , 0.5696259+0.1073531*LN(B35+0.00937677))*1023-64)/876</f>
        <v>0.898666045265719</v>
      </c>
      <c r="E35" s="6" t="n">
        <f aca="false">((0.6325803+0.1607587*LN(B35+0.0338256))*1023-64)/876</f>
        <v>1.12506458521076</v>
      </c>
      <c r="F35" s="5" t="n">
        <f aca="false">((0.5770146+0.1607587*LN(B35+0.0477923))*1023-64)/876</f>
        <v>1.06040130853558</v>
      </c>
      <c r="G35" s="5" t="n">
        <f aca="false">(IF(B35&lt; 0.01125, B35*6.621943712+0.09286412512,0.594922711+0.1110146696*LN(B35+0.01))*1023-64)/876</f>
        <v>0.938669289005985</v>
      </c>
      <c r="H35" s="5" t="n">
        <f aca="false">(IF(B35 + 0.01 &lt; 0, (B35 +0.01 )*15.1927  ,   0.224282 * LN((B35 + 0.01) * 155.975327 +1 ) / LN(10))*1023-64)/876</f>
        <v>0.779518078896624</v>
      </c>
      <c r="I35" s="5" t="n">
        <f aca="false">((0.6682185+0.1273591*LN(B35+0.0109))*1023-64)/876</f>
        <v>1.07094351969551</v>
      </c>
      <c r="J35" s="5" t="n">
        <f aca="false">(IF(B35 &lt; 0.01, B35 * 5.6 + 0.125,  (0.241514/LN(10)) * LN(B35 + 0.00873) +  0.598206)*1023-64)/876</f>
        <v>0.92499752805707</v>
      </c>
      <c r="K35" s="5" t="n">
        <f aca="false">(IF(B35&lt;= 0.0078,   6.025*B35+ 0.0929,LN(0.9892*B35 + 0.0108) * 0.256663/LN(10) + 0.584555)*1023-64)/876</f>
        <v>0.926451080927902</v>
      </c>
      <c r="L35" s="5" t="n">
        <f aca="false">(LN(B35*(10.1596/0.9)+1)/LN(10)*0.529136+0.0730597)</f>
        <v>1.19345937229705</v>
      </c>
      <c r="M35" s="5" t="n">
        <f aca="false">(LN(B35*(87.09937546/0.9)+1)/LN(10)*0.281863093+0.035388128)</f>
        <v>0.894398144117909</v>
      </c>
      <c r="N35" s="5" t="n">
        <f aca="false">IF(B35&lt;0.014,  2.30698*B35 + 0.073059,  0.186268*LN(14.98325*B35 + 1) + 0.0698866)</f>
        <v>1.03043237080527</v>
      </c>
      <c r="O35" s="5" t="n">
        <f aca="false">((0.6682185+0.1273591*LN(B35+0.0109))*1023-64)/876</f>
        <v>1.07094351969551</v>
      </c>
      <c r="P35" s="7" t="n">
        <f aca="false">(((LOG(B35,2)+2.5)*50+425)-64)/876</f>
        <v>0.7560541559171</v>
      </c>
      <c r="Q35" s="5" t="n">
        <f aca="false">IF(B35 &lt;= 0.0078125 ,  10.5402377416545 * B35 + 0.0729055341958355 , (LOG(B35,2) + 9.72) / 17.52)</f>
        <v>0.7560541559171</v>
      </c>
      <c r="R35" s="7"/>
      <c r="S35" s="7"/>
    </row>
    <row r="36" customFormat="false" ht="12.8" hidden="false" customHeight="false" outlineLevel="0" collapsed="false">
      <c r="A36" s="0" t="n">
        <v>6.5</v>
      </c>
      <c r="B36" s="4" t="n">
        <f aca="false">2^(A36+LOG(0.18,2))</f>
        <v>16.2917402385381</v>
      </c>
      <c r="D36" s="5" t="n">
        <f aca="false">(IF(B36 &lt; 0.0106232, B36*5.3676533+0.0926363 , 0.5696259+0.1073531*LN(B36+0.00937677))*1023-64)/876</f>
        <v>0.942085357886731</v>
      </c>
      <c r="E36" s="6" t="n">
        <f aca="false">((0.6325803+0.1607587*LN(B36+0.0338256))*1023-64)/876</f>
        <v>1.18996764274342</v>
      </c>
      <c r="F36" s="5" t="n">
        <f aca="false">((0.5770146+0.1607587*LN(B36+0.0477923))*1023-64)/876</f>
        <v>1.12523810254416</v>
      </c>
      <c r="G36" s="5" t="n">
        <f aca="false">(IF(B36&lt; 0.01125, B36*6.621943712+0.09286412512,0.594922711+0.1110146696*LN(B36+0.01))*1023-64)/876</f>
        <v>0.983567484112796</v>
      </c>
      <c r="H36" s="5" t="n">
        <f aca="false">(IF(B36 + 0.01 &lt; 0, (B36 +0.01 )*15.1927  ,   0.224282 * LN((B36 + 0.01) * 155.975327 +1 ) / LN(10))*1023-64)/876</f>
        <v>0.818893316022839</v>
      </c>
      <c r="I36" s="5" t="n">
        <f aca="false">((0.6682185+0.1273591*LN(B36+0.0109))*1023-64)/876</f>
        <v>1.12244857311452</v>
      </c>
      <c r="J36" s="5" t="n">
        <f aca="false">(IF(B36 &lt; 0.01, B36 * 5.6 + 0.125,  (0.241514/LN(10)) * LN(B36 + 0.00873) +  0.598206)*1023-64)/876</f>
        <v>0.967421914307229</v>
      </c>
      <c r="K36" s="5" t="n">
        <f aca="false">(IF(B36&lt;= 0.0078,   6.025*B36+ 0.0929,LN(0.9892*B36 + 0.0108) * 0.256663/LN(10) + 0.584555)*1023-64)/876</f>
        <v>0.971529312243671</v>
      </c>
      <c r="L36" s="5" t="n">
        <f aca="false">(LN(B36*(10.1596/0.9)+1)/LN(10)*0.529136+0.0730597)</f>
        <v>1.27258807472914</v>
      </c>
      <c r="M36" s="5" t="n">
        <f aca="false">(LN(B36*(87.09937546/0.9)+1)/LN(10)*0.281863093+0.035388128)</f>
        <v>0.936790632234035</v>
      </c>
      <c r="N36" s="5" t="n">
        <f aca="false">IF(B36&lt;0.014,  2.30698*B36 + 0.073059,  0.186268*LN(14.98325*B36 + 1) + 0.0698866)</f>
        <v>1.09467342135025</v>
      </c>
      <c r="O36" s="5" t="n">
        <f aca="false">((0.6682185+0.1273591*LN(B36+0.0109))*1023-64)/876</f>
        <v>1.12244857311452</v>
      </c>
      <c r="P36" s="7" t="n">
        <f aca="false">(((LOG(B36,2)+2.5)*50+425)-64)/876</f>
        <v>0.784592968702488</v>
      </c>
      <c r="Q36" s="5" t="n">
        <f aca="false">IF(B36 &lt;= 0.0078125 ,  10.5402377416545 * B36 + 0.0729055341958355 , (LOG(B36,2) + 9.72) / 17.52)</f>
        <v>0.784592968702488</v>
      </c>
      <c r="R36" s="7"/>
      <c r="S36" s="7"/>
    </row>
    <row r="37" customFormat="false" ht="12.8" hidden="false" customHeight="false" outlineLevel="0" collapsed="false">
      <c r="A37" s="0" t="n">
        <v>7</v>
      </c>
      <c r="B37" s="4" t="n">
        <f aca="false">2^(A37+LOG(0.18,2))</f>
        <v>23.04</v>
      </c>
      <c r="D37" s="5" t="n">
        <f aca="false">(IF(B37 &lt; 0.0106232, B37*5.3676533+0.0926363 , 0.5696259+0.1073531*LN(B37+0.00937677))*1023-64)/876</f>
        <v>0.985513414114461</v>
      </c>
      <c r="E37" s="6" t="n">
        <f aca="false">((0.6325803+0.1607587*LN(B37+0.0338256))*1023-64)/876</f>
        <v>1.25491778734745</v>
      </c>
      <c r="F37" s="5" t="n">
        <f aca="false">((0.5770146+0.1607587*LN(B37+0.0477923))*1023-64)/876</f>
        <v>1.1901413089227</v>
      </c>
      <c r="G37" s="5" t="n">
        <f aca="false">(IF(B37&lt; 0.01125, B37*6.621943712+0.09286412512,0.594922711+0.1110146696*LN(B37+0.01))*1023-64)/876</f>
        <v>1.0284753212594</v>
      </c>
      <c r="H37" s="5" t="n">
        <f aca="false">(IF(B37 + 0.01 &lt; 0, (B37 +0.01 )*15.1927  ,   0.224282 * LN((B37 + 0.01) * 155.975327 +1 ) / LN(10))*1023-64)/876</f>
        <v>0.858282425740971</v>
      </c>
      <c r="I37" s="5" t="n">
        <f aca="false">((0.6682185+0.1273591*LN(B37+0.0109))*1023-64)/876</f>
        <v>1.17396568232215</v>
      </c>
      <c r="J37" s="5" t="n">
        <f aca="false">(IF(B37 &lt; 0.01, B37 * 5.6 + 0.125,  (0.241514/LN(10)) * LN(B37 + 0.00873) +  0.598206)*1023-64)/876</f>
        <v>1.00985425480551</v>
      </c>
      <c r="K37" s="5" t="n">
        <f aca="false">(IF(B37&lt;= 0.0078,   6.025*B37+ 0.0929,LN(0.9892*B37 + 0.0108) * 0.256663/LN(10) + 0.584555)*1023-64)/876</f>
        <v>1.01661811235232</v>
      </c>
      <c r="L37" s="5" t="n">
        <f aca="false">(LN(B37*(10.1596/0.9)+1)/LN(10)*0.529136+0.0730597)</f>
        <v>1.35186668759581</v>
      </c>
      <c r="M37" s="5" t="n">
        <f aca="false">(LN(B37*(87.09937546/0.9)+1)/LN(10)*0.281863093+0.035388128)</f>
        <v>0.979192527297941</v>
      </c>
      <c r="N37" s="5" t="n">
        <f aca="false">IF(B37&lt;0.014,  2.30698*B37 + 0.073059,  0.186268*LN(14.98325*B37 + 1) + 0.0698866)</f>
        <v>1.15900627140055</v>
      </c>
      <c r="O37" s="5" t="n">
        <f aca="false">((0.6682185+0.1273591*LN(B37+0.0109))*1023-64)/876</f>
        <v>1.17396568232215</v>
      </c>
      <c r="P37" s="7" t="n">
        <f aca="false">(((LOG(B37,2)+2.5)*50+425)-64)/876</f>
        <v>0.813131781487876</v>
      </c>
      <c r="Q37" s="5" t="n">
        <f aca="false">IF(B37 &lt;= 0.0078125 ,  10.5402377416545 * B37 + 0.0729055341958355 , (LOG(B37,2) + 9.72) / 17.52)</f>
        <v>0.813131781487876</v>
      </c>
      <c r="R37" s="7"/>
      <c r="S37" s="7"/>
    </row>
    <row r="38" customFormat="false" ht="12.8" hidden="false" customHeight="false" outlineLevel="0" collapsed="false">
      <c r="A38" s="0" t="n">
        <v>7.5</v>
      </c>
      <c r="B38" s="4" t="n">
        <f aca="false">2^(A38+LOG(0.18,2))</f>
        <v>32.5834804770761</v>
      </c>
      <c r="D38" s="5" t="n">
        <f aca="false">(IF(B38 &lt; 0.0106232, B38*5.3676533+0.0926363 , 0.5696259+0.1073531*LN(B38+0.00937677))*1023-64)/876</f>
        <v>1.02894765515273</v>
      </c>
      <c r="E38" s="6" t="n">
        <f aca="false">((0.6325803+0.1607587*LN(B38+0.0338256))*1023-64)/876</f>
        <v>1.31990126920793</v>
      </c>
      <c r="F38" s="5" t="n">
        <f aca="false">((0.5770146+0.1607587*LN(B38+0.0477923))*1023-64)/876</f>
        <v>1.25509155893088</v>
      </c>
      <c r="G38" s="5" t="n">
        <f aca="false">(IF(B38&lt; 0.01125, B38*6.621943712+0.09286412512,0.594922711+0.1110146696*LN(B38+0.01))*1023-64)/876</f>
        <v>1.07338997888257</v>
      </c>
      <c r="H38" s="5" t="n">
        <f aca="false">(IF(B38 + 0.01 &lt; 0, (B38 +0.01 )*15.1927  ,   0.224282 * LN((B38 + 0.01) * 155.975327 +1 ) / LN(10))*1023-64)/876</f>
        <v>0.897681350823078</v>
      </c>
      <c r="I38" s="5" t="n">
        <f aca="false">((0.6682185+0.1273591*LN(B38+0.0109))*1023-64)/876</f>
        <v>1.22549131970055</v>
      </c>
      <c r="J38" s="5" t="n">
        <f aca="false">(IF(B38 &lt; 0.01, B38 * 5.6 + 0.125,  (0.241514/LN(10)) * LN(B38 + 0.00873) +  0.598206)*1023-64)/876</f>
        <v>1.05229222162503</v>
      </c>
      <c r="K38" s="5" t="n">
        <f aca="false">(IF(B38&lt;= 0.0078,   6.025*B38+ 0.0929,LN(0.9892*B38 + 0.0108) * 0.256663/LN(10) + 0.584555)*1023-64)/876</f>
        <v>1.06171438874752</v>
      </c>
      <c r="L38" s="5" t="n">
        <f aca="false">(LN(B38*(10.1596/0.9)+1)/LN(10)*0.529136+0.0730597)</f>
        <v>1.43125164984174</v>
      </c>
      <c r="M38" s="5" t="n">
        <f aca="false">(LN(B38*(87.09937546/0.9)+1)/LN(10)*0.281863093+0.035388128)</f>
        <v>1.0216010766237</v>
      </c>
      <c r="N38" s="5" t="n">
        <f aca="false">IF(B38&lt;0.014,  2.30698*B38 + 0.073059,  0.186268*LN(14.98325*B38 + 1) + 0.0698866)</f>
        <v>1.2234041935879</v>
      </c>
      <c r="O38" s="5" t="n">
        <f aca="false">((0.6682185+0.1273591*LN(B38+0.0109))*1023-64)/876</f>
        <v>1.22549131970055</v>
      </c>
      <c r="P38" s="7" t="n">
        <f aca="false">(((LOG(B38,2)+2.5)*50+425)-64)/876</f>
        <v>0.841670594273264</v>
      </c>
      <c r="Q38" s="5" t="n">
        <f aca="false">IF(B38 &lt;= 0.0078125 ,  10.5402377416545 * B38 + 0.0729055341958355 , (LOG(B38,2) + 9.72) / 17.52)</f>
        <v>0.841670594273264</v>
      </c>
      <c r="R38" s="7"/>
      <c r="S38" s="7"/>
    </row>
    <row r="39" customFormat="false" ht="12.8" hidden="false" customHeight="false" outlineLevel="0" collapsed="false">
      <c r="A39" s="0" t="n">
        <v>8</v>
      </c>
      <c r="B39" s="4" t="n">
        <f aca="false">2^(A39+LOG(0.18,2))</f>
        <v>46.08</v>
      </c>
      <c r="D39" s="5" t="n">
        <f aca="false">(IF(B39 &lt; 0.0106232, B39*5.3676533+0.0926363 , 0.5696259+0.1073531*LN(B39+0.00937677))*1023-64)/876</f>
        <v>1.07238627058643</v>
      </c>
      <c r="E39" s="6" t="n">
        <f aca="false">((0.6325803+0.1607587*LN(B39+0.0338256))*1023-64)/876</f>
        <v>1.38490834493707</v>
      </c>
      <c r="F39" s="5" t="n">
        <f aca="false">((0.5770146+0.1607587*LN(B39+0.0477923))*1023-64)/876</f>
        <v>1.32007511540061</v>
      </c>
      <c r="G39" s="5" t="n">
        <f aca="false">(IF(B39&lt; 0.01125, B39*6.621943712+0.09286412512,0.594922711+0.1110146696*LN(B39+0.01))*1023-64)/876</f>
        <v>1.118309460574</v>
      </c>
      <c r="H39" s="5" t="n">
        <f aca="false">(IF(B39 + 0.01 &lt; 0, (B39 +0.01 )*15.1927  ,   0.224282 * LN((B39 + 0.01) * 155.975327 +1 ) / LN(10))*1023-64)/876</f>
        <v>0.937087219398053</v>
      </c>
      <c r="I39" s="5" t="n">
        <f aca="false">((0.6682185+0.1273591*LN(B39+0.0109))*1023-64)/876</f>
        <v>1.2770229891277</v>
      </c>
      <c r="J39" s="5" t="n">
        <f aca="false">(IF(B39 &lt; 0.01, B39 * 5.6 + 0.125,  (0.241514/LN(10)) * LN(B39 + 0.00873) +  0.598206)*1023-64)/876</f>
        <v>1.09473416776404</v>
      </c>
      <c r="K39" s="5" t="n">
        <f aca="false">(IF(B39&lt;= 0.0078,   6.025*B39+ 0.0929,LN(0.9892*B39 + 0.0108) * 0.256663/LN(10) + 0.584555)*1023-64)/876</f>
        <v>1.10681595318717</v>
      </c>
      <c r="L39" s="5" t="n">
        <f aca="false">(LN(B39*(10.1596/0.9)+1)/LN(10)*0.529136+0.0730597)</f>
        <v>1.51071198654299</v>
      </c>
      <c r="M39" s="5" t="n">
        <f aca="false">(LN(B39*(87.09937546/0.9)+1)/LN(10)*0.281863093+0.035388128)</f>
        <v>1.0640143324964</v>
      </c>
      <c r="N39" s="5" t="n">
        <f aca="false">IF(B39&lt;0.014,  2.30698*B39 + 0.073059,  0.186268*LN(14.98325*B39 + 1) + 0.0698866)</f>
        <v>1.28784820902468</v>
      </c>
      <c r="O39" s="5" t="n">
        <f aca="false">((0.6682185+0.1273591*LN(B39+0.0109))*1023-64)/876</f>
        <v>1.2770229891277</v>
      </c>
      <c r="P39" s="7" t="n">
        <f aca="false">(((LOG(B39,2)+2.5)*50+425)-64)/876</f>
        <v>0.870209407058652</v>
      </c>
      <c r="Q39" s="5" t="n">
        <f aca="false">IF(B39 &lt;= 0.0078125 ,  10.5402377416545 * B39 + 0.0729055341958355 , (LOG(B39,2) + 9.72) / 17.52)</f>
        <v>0.870209407058652</v>
      </c>
      <c r="R39" s="7"/>
      <c r="S39" s="7"/>
    </row>
    <row r="40" customFormat="false" ht="12.8" hidden="false" customHeight="false" outlineLevel="0" collapsed="false">
      <c r="A40" s="0" t="n">
        <v>8.5</v>
      </c>
      <c r="B40" s="4" t="n">
        <f aca="false">2^(A40+LOG(0.18,2))</f>
        <v>65.1669609541522</v>
      </c>
      <c r="D40" s="5" t="n">
        <f aca="false">(IF(B40 &lt; 0.0106232, B40*5.3676533+0.0926363 , 0.5696259+0.1073531*LN(B40+0.00937677))*1023-64)/876</f>
        <v>1.11582797972196</v>
      </c>
      <c r="E40" s="6" t="n">
        <f aca="false">((0.6325803+0.1607587*LN(B40+0.0338256))*1023-64)/876</f>
        <v>1.44993211449708</v>
      </c>
      <c r="F40" s="5" t="n">
        <f aca="false">((0.5770146+0.1607587*LN(B40+0.0477923))*1023-64)/876</f>
        <v>1.38508224392514</v>
      </c>
      <c r="G40" s="5" t="n">
        <f aca="false">(IF(B40&lt; 0.01125, B40*6.621943712+0.09286412512,0.594922711+0.1110146696*LN(B40+0.01))*1023-64)/876</f>
        <v>1.16323235402854</v>
      </c>
      <c r="H40" s="5" t="n">
        <f aca="false">(IF(B40 + 0.01 &lt; 0, (B40 +0.01 )*15.1927  ,   0.224282 * LN((B40 + 0.01) * 155.975327 +1 ) / LN(10))*1023-64)/876</f>
        <v>0.976497999255979</v>
      </c>
      <c r="I40" s="5" t="n">
        <f aca="false">((0.6682185+0.1273591*LN(B40+0.0109))*1023-64)/876</f>
        <v>1.32855892471842</v>
      </c>
      <c r="J40" s="5" t="n">
        <f aca="false">(IF(B40 &lt; 0.01, B40 * 5.6 + 0.125,  (0.241514/LN(10)) * LN(B40 + 0.00873) +  0.598206)*1023-64)/876</f>
        <v>1.1371789281618</v>
      </c>
      <c r="K40" s="5" t="n">
        <f aca="false">(IF(B40&lt;= 0.0078,   6.025*B40+ 0.0929,LN(0.9892*B40 + 0.0108) * 0.256663/LN(10) + 0.584555)*1023-64)/876</f>
        <v>1.15192125759495</v>
      </c>
      <c r="L40" s="5" t="n">
        <f aca="false">(LN(B40*(10.1596/0.9)+1)/LN(10)*0.529136+0.0730597)</f>
        <v>1.59022570834002</v>
      </c>
      <c r="M40" s="5" t="n">
        <f aca="false">(LN(B40*(87.09937546/0.9)+1)/LN(10)*0.281863093+0.035388128)</f>
        <v>1.10643091703724</v>
      </c>
      <c r="N40" s="5" t="n">
        <f aca="false">IF(B40&lt;0.014,  2.30698*B40 + 0.073059,  0.186268*LN(14.98325*B40 + 1) + 0.0698866)</f>
        <v>1.35232485755227</v>
      </c>
      <c r="O40" s="5" t="n">
        <f aca="false">((0.6682185+0.1273591*LN(B40+0.0109))*1023-64)/876</f>
        <v>1.32855892471842</v>
      </c>
      <c r="P40" s="7" t="n">
        <f aca="false">(((LOG(B40,2)+2.5)*50+425)-64)/876</f>
        <v>0.89874821984404</v>
      </c>
      <c r="Q40" s="5" t="n">
        <f aca="false">IF(B40 &lt;= 0.0078125 ,  10.5402377416545 * B40 + 0.0729055341958355 , (LOG(B40,2) + 9.72) / 17.52)</f>
        <v>0.89874821984404</v>
      </c>
      <c r="R40" s="7"/>
      <c r="S40" s="7"/>
    </row>
    <row r="41" customFormat="false" ht="12.8" hidden="false" customHeight="false" outlineLevel="0" collapsed="false">
      <c r="A41" s="0" t="n">
        <v>9</v>
      </c>
      <c r="B41" s="4" t="n">
        <f aca="false">2^(A41+LOG(0.18,2))</f>
        <v>92.16</v>
      </c>
      <c r="D41" s="5" t="n">
        <f aca="false">(IF(B41 &lt; 0.0106232, B41*5.3676533+0.0926363 , 0.5696259+0.1073531*LN(B41+0.00937677))*1023-64)/876</f>
        <v>1.15927187670366</v>
      </c>
      <c r="E41" s="6" t="n">
        <f aca="false">((0.6325803+0.1607587*LN(B41+0.0338256))*1023-64)/876</f>
        <v>1.51496769360553</v>
      </c>
      <c r="F41" s="5" t="n">
        <f aca="false">((0.5770146+0.1607587*LN(B41+0.0477923))*1023-64)/876</f>
        <v>1.45010605083647</v>
      </c>
      <c r="G41" s="5" t="n">
        <f aca="false">(IF(B41&lt; 0.01125, B41*6.621943712+0.09286412512,0.594922711+0.1110146696*LN(B41+0.01))*1023-64)/876</f>
        <v>1.20815766027986</v>
      </c>
      <c r="H41" s="5" t="n">
        <f aca="false">(IF(B41 + 0.01 &lt; 0, (B41 +0.01 )*15.1927  ,   0.224282 * LN((B41 + 0.01) * 155.975327 +1 ) / LN(10))*1023-64)/876</f>
        <v>1.01591225266171</v>
      </c>
      <c r="I41" s="5" t="n">
        <f aca="false">((0.6682185+0.1273591*LN(B41+0.0109))*1023-64)/876</f>
        <v>1.38009787737295</v>
      </c>
      <c r="J41" s="5" t="n">
        <f aca="false">(IF(B41 &lt; 0.01, B41 * 5.6 + 0.125,  (0.241514/LN(10)) * LN(B41 + 0.00873) +  0.598206)*1023-64)/876</f>
        <v>1.17962567876852</v>
      </c>
      <c r="K41" s="5" t="n">
        <f aca="false">(IF(B41&lt;= 0.0078,   6.025*B41+ 0.0929,LN(0.9892*B41 + 0.0108) * 0.256663/LN(10) + 0.584555)*1023-64)/876</f>
        <v>1.19702920693768</v>
      </c>
      <c r="L41" s="5" t="n">
        <f aca="false">(LN(B41*(10.1596/0.9)+1)/LN(10)*0.529136+0.0730597)</f>
        <v>1.66977722284734</v>
      </c>
      <c r="M41" s="5" t="n">
        <f aca="false">(LN(B41*(87.09937546/0.9)+1)/LN(10)*0.281863093+0.035388128)</f>
        <v>1.1488498556204</v>
      </c>
      <c r="N41" s="5" t="n">
        <f aca="false">IF(B41&lt;0.014,  2.30698*B41 + 0.073059,  0.186268*LN(14.98325*B41 + 1) + 0.0698866)</f>
        <v>1.41682460131287</v>
      </c>
      <c r="O41" s="5" t="n">
        <f aca="false">((0.6682185+0.1273591*LN(B41+0.0109))*1023-64)/876</f>
        <v>1.38009787737295</v>
      </c>
      <c r="P41" s="7" t="n">
        <f aca="false">(((LOG(B41,2)+2.5)*50+425)-64)/876</f>
        <v>0.927287032629428</v>
      </c>
      <c r="Q41" s="5" t="n">
        <f aca="false">IF(B41 &lt;= 0.0078125 ,  10.5402377416545 * B41 + 0.0729055341958355 , (LOG(B41,2) + 9.72) / 17.52)</f>
        <v>0.927287032629429</v>
      </c>
      <c r="R41" s="7"/>
      <c r="S41" s="7"/>
    </row>
    <row r="42" customFormat="false" ht="12.8" hidden="false" customHeight="false" outlineLevel="0" collapsed="false">
      <c r="A42" s="0" t="n">
        <v>9.5</v>
      </c>
      <c r="B42" s="4" t="n">
        <f aca="false">2^(A42+LOG(0.18,2))</f>
        <v>130.333921908304</v>
      </c>
      <c r="D42" s="5" t="n">
        <f aca="false">(IF(B42 &lt; 0.0106232, B42*5.3676533+0.0926363 , 0.5696259+0.1073531*LN(B42+0.00937677))*1023-64)/876</f>
        <v>1.20271732086056</v>
      </c>
      <c r="E42" s="6" t="n">
        <f aca="false">((0.6325803+0.1607587*LN(B42+0.0338256))*1023-64)/876</f>
        <v>1.580011625941</v>
      </c>
      <c r="F42" s="5" t="n">
        <f aca="false">((0.5770146+0.1607587*LN(B42+0.0477923))*1023-64)/876</f>
        <v>1.51514165636599</v>
      </c>
      <c r="G42" s="5" t="n">
        <f aca="false">(IF(B42&lt; 0.01125, B42*6.621943712+0.09286412512,0.594922711+0.1110146696*LN(B42+0.01))*1023-64)/876</f>
        <v>1.25308467279414</v>
      </c>
      <c r="H42" s="5" t="n">
        <f aca="false">(IF(B42 + 0.01 &lt; 0, (B42 +0.01 )*15.1927  ,   0.224282 * LN((B42 + 0.01) * 155.975327 +1 ) / LN(10))*1023-64)/876</f>
        <v>1.05532896260991</v>
      </c>
      <c r="I42" s="5" t="n">
        <f aca="false">((0.6682185+0.1273591*LN(B42+0.0109))*1023-64)/876</f>
        <v>1.4316389636291</v>
      </c>
      <c r="J42" s="5" t="n">
        <f aca="false">(IF(B42 &lt; 0.01, B42 * 5.6 + 0.125,  (0.241514/LN(10)) * LN(B42 + 0.00873) +  0.598206)*1023-64)/876</f>
        <v>1.22207383677927</v>
      </c>
      <c r="K42" s="5" t="n">
        <f aca="false">(IF(B42&lt;= 0.0078,   6.025*B42+ 0.0929,LN(0.9892*B42 + 0.0108) * 0.256663/LN(10) + 0.584555)*1023-64)/876</f>
        <v>1.24213902672094</v>
      </c>
      <c r="L42" s="5" t="n">
        <f aca="false">(LN(B42*(10.1596/0.9)+1)/LN(10)*0.529136+0.0730597)</f>
        <v>1.74935548274302</v>
      </c>
      <c r="M42" s="5" t="n">
        <f aca="false">(LN(B42*(87.09937546/0.9)+1)/LN(10)*0.281863093+0.035388128)</f>
        <v>1.19127045892213</v>
      </c>
      <c r="N42" s="5" t="n">
        <f aca="false">IF(B42&lt;0.014,  2.30698*B42 + 0.073059,  0.186268*LN(14.98325*B42 + 1) + 0.0698866)</f>
        <v>1.48134068595746</v>
      </c>
      <c r="O42" s="5" t="n">
        <f aca="false">((0.6682185+0.1273591*LN(B42+0.0109))*1023-64)/876</f>
        <v>1.4316389636291</v>
      </c>
      <c r="P42" s="7" t="n">
        <f aca="false">(((LOG(B42,2)+2.5)*50+425)-64)/876</f>
        <v>0.955825845414817</v>
      </c>
      <c r="Q42" s="5" t="n">
        <f aca="false">IF(B42 &lt;= 0.0078125 ,  10.5402377416545 * B42 + 0.0729055341958355 , (LOG(B42,2) + 9.72) / 17.52)</f>
        <v>0.955825845414817</v>
      </c>
      <c r="R42" s="7"/>
      <c r="S42" s="7"/>
    </row>
    <row r="43" customFormat="false" ht="12.8" hidden="false" customHeight="false" outlineLevel="0" collapsed="false">
      <c r="A43" s="0" t="n">
        <v>10</v>
      </c>
      <c r="B43" s="4" t="n">
        <f aca="false">2^(A43+LOG(0.18,2))</f>
        <v>184.32</v>
      </c>
      <c r="D43" s="5" t="n">
        <f aca="false">(IF(B43 &lt; 0.0106232, B43*5.3676533+0.0926363 , 0.5696259+0.1073531*LN(B43+0.00937677))*1023-64)/876</f>
        <v>1.24616385910272</v>
      </c>
      <c r="E43" s="6" t="n">
        <f aca="false">((0.6325803+0.1607587*LN(B43+0.0338256))*1023-64)/876</f>
        <v>1.64506146620809</v>
      </c>
      <c r="F43" s="5" t="n">
        <f aca="false">((0.5770146+0.1607587*LN(B43+0.0477923))*1023-64)/876</f>
        <v>1.58018560738882</v>
      </c>
      <c r="G43" s="5" t="n">
        <f aca="false">(IF(B43&lt; 0.01125, B43*6.621943712+0.09286412512,0.594922711+0.1110146696*LN(B43+0.01))*1023-64)/876</f>
        <v>1.29801289189754</v>
      </c>
      <c r="H43" s="5" t="n">
        <f aca="false">(IF(B43 + 0.01 &lt; 0, (B43 +0.01 )*15.1927  ,   0.224282 * LN((B43 + 0.01) * 155.975327 +1 ) / LN(10))*1023-64)/876</f>
        <v>1.09474740978263</v>
      </c>
      <c r="I43" s="5" t="n">
        <f aca="false">((0.6682185+0.1273591*LN(B43+0.0109))*1023-64)/876</f>
        <v>1.48318155867711</v>
      </c>
      <c r="J43" s="5" t="n">
        <f aca="false">(IF(B43 &lt; 0.01, B43 * 5.6 + 0.125,  (0.241514/LN(10)) * LN(B43 + 0.00873) +  0.598206)*1023-64)/876</f>
        <v>1.26452299003184</v>
      </c>
      <c r="K43" s="5" t="n">
        <f aca="false">(IF(B43&lt;= 0.0078,   6.025*B43+ 0.0929,LN(0.9892*B43 + 0.0108) * 0.256663/LN(10) + 0.584555)*1023-64)/876</f>
        <v>1.28725016919994</v>
      </c>
      <c r="L43" s="5" t="n">
        <f aca="false">(LN(B43*(10.1596/0.9)+1)/LN(10)*0.529136+0.0730597)</f>
        <v>1.82895266544921</v>
      </c>
      <c r="M43" s="5" t="n">
        <f aca="false">(LN(B43*(87.09937546/0.9)+1)/LN(10)*0.281863093+0.035388128)</f>
        <v>1.2336922394373</v>
      </c>
      <c r="N43" s="5" t="n">
        <f aca="false">IF(B43&lt;0.014,  2.30698*B43 + 0.073059,  0.186268*LN(14.98325*B43 + 1) + 0.0698866)</f>
        <v>1.54586833040005</v>
      </c>
      <c r="O43" s="5" t="n">
        <f aca="false">((0.6682185+0.1273591*LN(B43+0.0109))*1023-64)/876</f>
        <v>1.48318155867711</v>
      </c>
      <c r="P43" s="7" t="n">
        <f aca="false">(((LOG(B43,2)+2.5)*50+425)-64)/876</f>
        <v>0.984364658200205</v>
      </c>
      <c r="Q43" s="5" t="n">
        <f aca="false">IF(B43 &lt;= 0.0078125 ,  10.5402377416545 * B43 + 0.0729055341958355 , (LOG(B43,2) + 9.72) / 17.52)</f>
        <v>0.984364658200205</v>
      </c>
      <c r="R43" s="7"/>
      <c r="S43" s="7"/>
    </row>
    <row r="44" customFormat="false" ht="12.8" hidden="false" customHeight="false" outlineLevel="0" collapsed="false">
      <c r="B44" s="0" t="n">
        <v>222.875</v>
      </c>
      <c r="S44" s="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T52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J49" activeCellId="0" sqref="J49"/>
    </sheetView>
  </sheetViews>
  <sheetFormatPr defaultColWidth="11.53515625" defaultRowHeight="12.8" zeroHeight="false" outlineLevelRow="0" outlineLevelCol="0"/>
  <cols>
    <col collapsed="false" customWidth="true" hidden="false" outlineLevel="0" max="5" min="5" style="0" width="12.44"/>
    <col collapsed="false" customWidth="true" hidden="false" outlineLevel="0" max="8" min="6" style="0" width="12.75"/>
    <col collapsed="false" customWidth="true" hidden="false" outlineLevel="0" max="10" min="9" style="0" width="13.67"/>
    <col collapsed="false" customWidth="true" hidden="false" outlineLevel="0" max="11" min="11" style="0" width="13.36"/>
  </cols>
  <sheetData>
    <row r="2" customFormat="false" ht="12.8" hidden="false" customHeight="false" outlineLevel="0" collapsed="false">
      <c r="D2" s="1" t="s">
        <v>17</v>
      </c>
      <c r="E2" s="1" t="s">
        <v>0</v>
      </c>
      <c r="F2" s="1" t="s">
        <v>17</v>
      </c>
      <c r="G2" s="1" t="s">
        <v>0</v>
      </c>
      <c r="H2" s="1" t="s">
        <v>17</v>
      </c>
      <c r="I2" s="1" t="s">
        <v>0</v>
      </c>
      <c r="J2" s="1" t="s">
        <v>17</v>
      </c>
      <c r="K2" s="1" t="s">
        <v>0</v>
      </c>
      <c r="L2" s="1" t="s">
        <v>17</v>
      </c>
      <c r="M2" s="1" t="s">
        <v>0</v>
      </c>
      <c r="N2" s="1" t="s">
        <v>17</v>
      </c>
      <c r="O2" s="1" t="s">
        <v>0</v>
      </c>
      <c r="P2" s="1" t="s">
        <v>17</v>
      </c>
      <c r="Q2" s="1" t="s">
        <v>0</v>
      </c>
      <c r="R2" s="1" t="s">
        <v>17</v>
      </c>
      <c r="S2" s="1" t="s">
        <v>0</v>
      </c>
    </row>
    <row r="3" customFormat="false" ht="12.8" hidden="false" customHeight="false" outlineLevel="0" collapsed="false">
      <c r="A3" s="1" t="s">
        <v>18</v>
      </c>
      <c r="B3" s="1" t="s">
        <v>19</v>
      </c>
      <c r="C3" s="1" t="s">
        <v>20</v>
      </c>
      <c r="D3" s="1" t="s">
        <v>21</v>
      </c>
      <c r="E3" s="1" t="s">
        <v>21</v>
      </c>
      <c r="F3" s="1" t="s">
        <v>22</v>
      </c>
      <c r="G3" s="1" t="s">
        <v>22</v>
      </c>
      <c r="H3" s="1" t="s">
        <v>5</v>
      </c>
      <c r="I3" s="1" t="s">
        <v>5</v>
      </c>
      <c r="J3" s="1" t="s">
        <v>6</v>
      </c>
      <c r="K3" s="1" t="s">
        <v>6</v>
      </c>
      <c r="L3" s="1" t="s">
        <v>23</v>
      </c>
      <c r="M3" s="1" t="s">
        <v>23</v>
      </c>
      <c r="N3" s="1" t="s">
        <v>14</v>
      </c>
      <c r="O3" s="1" t="s">
        <v>14</v>
      </c>
      <c r="P3" s="1" t="s">
        <v>15</v>
      </c>
      <c r="Q3" s="1" t="s">
        <v>15</v>
      </c>
      <c r="R3" s="1" t="s">
        <v>16</v>
      </c>
      <c r="S3" s="1" t="s">
        <v>16</v>
      </c>
    </row>
    <row r="4" customFormat="false" ht="12.8" hidden="false" customHeight="false" outlineLevel="0" collapsed="false">
      <c r="A4" s="0" t="n">
        <v>0</v>
      </c>
      <c r="B4" s="0" t="n">
        <f aca="false">A4/1024</f>
        <v>0</v>
      </c>
      <c r="E4" s="4"/>
      <c r="F4" s="4"/>
      <c r="G4" s="4"/>
      <c r="I4" s="4"/>
      <c r="N4" s="0" t="n">
        <f aca="false">POWER(2, B4*17.52-9.72)</f>
        <v>0.00118573719179204</v>
      </c>
      <c r="O4" s="4" t="n">
        <f aca="false">(LOG(N4,2)-LOG(0.18,2))</f>
        <v>-7.24606881166759</v>
      </c>
      <c r="Q4" s="4"/>
      <c r="R4" s="3"/>
      <c r="S4" s="4"/>
    </row>
    <row r="5" customFormat="false" ht="12.8" hidden="false" customHeight="false" outlineLevel="0" collapsed="false">
      <c r="A5" s="0" t="n">
        <f aca="false">A4+16</f>
        <v>16</v>
      </c>
      <c r="B5" s="0" t="n">
        <f aca="false">A5/1024</f>
        <v>0.015625</v>
      </c>
      <c r="E5" s="4"/>
      <c r="F5" s="4" t="n">
        <f aca="false">(POWER(2, (B5-0.09286412512219)/0.064795419634129+6) - 64) / ((POWER(2,18) - 16) / 117.45)</f>
        <v>-0.0161250773679728</v>
      </c>
      <c r="G5" s="4"/>
      <c r="I5" s="4"/>
      <c r="N5" s="0" t="n">
        <f aca="false">POWER(2, B5*17.52-9.72)</f>
        <v>0.00143349242866931</v>
      </c>
      <c r="O5" s="4" t="n">
        <f aca="false">(LOG(N5,2)-LOG(0.18,2))</f>
        <v>-6.97231881166759</v>
      </c>
      <c r="Q5" s="4"/>
      <c r="R5" s="3"/>
      <c r="S5" s="4"/>
    </row>
    <row r="6" customFormat="false" ht="12.8" hidden="false" customHeight="false" outlineLevel="0" collapsed="false">
      <c r="A6" s="0" t="n">
        <f aca="false">A5+16</f>
        <v>32</v>
      </c>
      <c r="B6" s="0" t="n">
        <f aca="false">A6/1024</f>
        <v>0.03125</v>
      </c>
      <c r="E6" s="4"/>
      <c r="F6" s="4" t="n">
        <f aca="false">(POWER(2, (B6-0.09286412512219)/0.064795419634129+6) - 64) / ((POWER(2,18) - 16) / 117.45)</f>
        <v>-0.0138416862294491</v>
      </c>
      <c r="G6" s="4"/>
      <c r="I6" s="4"/>
      <c r="N6" s="0" t="n">
        <f aca="false">POWER(2, B6*17.52-9.72)</f>
        <v>0.00173301517172334</v>
      </c>
      <c r="O6" s="4" t="n">
        <f aca="false">(LOG(N6,2)-LOG(0.18,2))</f>
        <v>-6.69856881166759</v>
      </c>
      <c r="Q6" s="4"/>
      <c r="R6" s="3"/>
      <c r="S6" s="4"/>
    </row>
    <row r="7" customFormat="false" ht="12.8" hidden="false" customHeight="false" outlineLevel="0" collapsed="false">
      <c r="A7" s="0" t="n">
        <f aca="false">A6+16</f>
        <v>48</v>
      </c>
      <c r="B7" s="0" t="n">
        <f aca="false">A7/1024</f>
        <v>0.046875</v>
      </c>
      <c r="E7" s="4"/>
      <c r="F7" s="4" t="n">
        <f aca="false">(POWER(2, (B7-0.09286412512219)/0.064795419634129+6) - 64) / ((POWER(2,18) - 16) / 117.45)</f>
        <v>-0.0111428796226721</v>
      </c>
      <c r="G7" s="4"/>
      <c r="I7" s="4"/>
      <c r="N7" s="0" t="n">
        <f aca="false">POWER(2, B7*17.52-9.72)</f>
        <v>0.00209512204275209</v>
      </c>
      <c r="O7" s="4" t="n">
        <f aca="false">(LOG(N7,2)-LOG(0.18,2))</f>
        <v>-6.42481881166759</v>
      </c>
      <c r="Q7" s="4"/>
      <c r="R7" s="3"/>
      <c r="S7" s="4"/>
      <c r="T7" s="3"/>
    </row>
    <row r="8" customFormat="false" ht="12.8" hidden="false" customHeight="false" outlineLevel="0" collapsed="false">
      <c r="A8" s="0" t="n">
        <f aca="false">A7+16</f>
        <v>64</v>
      </c>
      <c r="B8" s="0" t="n">
        <f aca="false">A8/1024</f>
        <v>0.0625</v>
      </c>
      <c r="C8" s="0" t="n">
        <f aca="false">(A8-64)/876</f>
        <v>0</v>
      </c>
      <c r="E8" s="4"/>
      <c r="F8" s="4" t="n">
        <f aca="false">(POWER(2, (B8-0.09286412512219)/0.064795419634129+6) - 64) / ((POWER(2,18) - 16) / 117.45)</f>
        <v>-0.00795308135381646</v>
      </c>
      <c r="G8" s="4"/>
      <c r="I8" s="4"/>
      <c r="N8" s="0" t="n">
        <f aca="false">POWER(2, B8*17.52-9.72)</f>
        <v>0.00253288975517775</v>
      </c>
      <c r="O8" s="4" t="n">
        <f aca="false">(LOG(N8,2)-LOG(0.18,2))</f>
        <v>-6.15106881166759</v>
      </c>
      <c r="Q8" s="4"/>
      <c r="R8" s="3"/>
      <c r="S8" s="4"/>
      <c r="T8" s="3"/>
    </row>
    <row r="9" customFormat="false" ht="12.8" hidden="false" customHeight="false" outlineLevel="0" collapsed="false">
      <c r="A9" s="0" t="n">
        <f aca="false">A8+16</f>
        <v>80</v>
      </c>
      <c r="B9" s="0" t="n">
        <f aca="false">A9/1024</f>
        <v>0.078125</v>
      </c>
      <c r="C9" s="0" t="n">
        <f aca="false">(A9-64)/876</f>
        <v>0.0182648401826484</v>
      </c>
      <c r="E9" s="4"/>
      <c r="F9" s="4" t="n">
        <f aca="false">(POWER(2, (B9-0.09286412512219)/0.064795419634129+6) - 64) / ((POWER(2,18) - 16) / 117.45)</f>
        <v>-0.004182965714391</v>
      </c>
      <c r="G9" s="4"/>
      <c r="I9" s="4"/>
      <c r="N9" s="0" t="n">
        <f aca="false">POWER(2, B9*17.52-9.72)</f>
        <v>0.00306212735152038</v>
      </c>
      <c r="O9" s="4" t="n">
        <f aca="false">(LOG(N9,2)-LOG(0.18,2))</f>
        <v>-5.87731881166759</v>
      </c>
      <c r="P9" s="0" t="n">
        <f aca="false">IF(B9 &gt; 0.155251141552511 , POWER( 2, B9*17.52-9.72), (B9 - 0.0729055341958355) / 10.5402377416545)</f>
        <v>0.000495194314596666</v>
      </c>
      <c r="Q9" s="4" t="n">
        <f aca="false">(LOG(P9,2)-LOG(0.18,2))</f>
        <v>-8.50578644037706</v>
      </c>
      <c r="R9" s="3" t="n">
        <f aca="false">IF(C9&lt; 0.081 , C9/4.5, POWER((C9 + 0.099)/1.099, 1/0.45))</f>
        <v>0.00405885337392187</v>
      </c>
      <c r="S9" s="4" t="n">
        <f aca="false">(LOG(R9,2)-LOG(0.18,2))</f>
        <v>-5.47078087271107</v>
      </c>
      <c r="T9" s="3"/>
    </row>
    <row r="10" customFormat="false" ht="12.8" hidden="false" customHeight="false" outlineLevel="0" collapsed="false">
      <c r="A10" s="0" t="n">
        <f aca="false">A9+16</f>
        <v>96</v>
      </c>
      <c r="B10" s="0" t="n">
        <f aca="false">A10/1024</f>
        <v>0.09375</v>
      </c>
      <c r="C10" s="0" t="n">
        <f aca="false">(A10-64)/876</f>
        <v>0.0365296803652968</v>
      </c>
      <c r="D10" s="0" t="n">
        <f aca="false">IF(B10 &lt; 0.1496582 , (B10-0.0926363)/5.3676533, EXP(MIN((B10-0.5696259)/0.1073531,86.4))-0.00937677)</f>
        <v>0.00020748359436702</v>
      </c>
      <c r="E10" s="4" t="n">
        <f aca="false">(LOG(D10,2)-LOG(0.18,2))</f>
        <v>-9.76078392348536</v>
      </c>
      <c r="F10" s="4" t="n">
        <f aca="false">(POWER(2, (B10-0.09286412512219)/0.064795419634129+6) - 64) / ((POWER(2,18) - 16) / 117.45)</f>
        <v>0.000273043956634235</v>
      </c>
      <c r="G10" s="4" t="n">
        <f aca="false">(LOG(F10,2)-LOG(0.18,2))</f>
        <v>-9.36464796566399</v>
      </c>
      <c r="H10" s="0" t="n">
        <f aca="false">IF(B10 &lt; 0.1673609919, (B10-0.09286412512)/6.621943712,EXP(MIN((B10-0.594922711)/0.1110146696,86.4))-0.01)</f>
        <v>0.00013377867866721</v>
      </c>
      <c r="I10" s="4" t="n">
        <f aca="false">(LOG(H10,2)-LOG(0.18,2))</f>
        <v>-10.3939329902765</v>
      </c>
      <c r="J10" s="0" t="n">
        <f aca="false">((POWER(10,B10/0.224282)-1)/155.975327)-0.01</f>
        <v>0.000374630221353799</v>
      </c>
      <c r="K10" s="4" t="n">
        <f aca="false">(LOG(J10,2)-LOG(0.18,2))</f>
        <v>-8.9083139049874</v>
      </c>
      <c r="L10" s="0" t="n">
        <f aca="false">IF(B10 &lt; 0.0926837 , (B10-0.0926837)/11.68432, EXP(MIN((B10-0.6682185)/0.1273591,86.4))-0.0109)</f>
        <v>9.16435582855313E-005</v>
      </c>
      <c r="M10" s="4" t="n">
        <f aca="false">(LOG(L10,2)-LOG(0.18,2))</f>
        <v>-10.939675810207</v>
      </c>
      <c r="N10" s="0" t="n">
        <f aca="false">POWER(2, B10*17.52-9.72)</f>
        <v>0.00370194711307962</v>
      </c>
      <c r="O10" s="4" t="n">
        <f aca="false">(LOG(N10,2)-LOG(0.18,2))</f>
        <v>-5.60356881166759</v>
      </c>
      <c r="P10" s="0" t="n">
        <f aca="false">IF(B10 &gt; 0.155251141552511 , POWER( 2, B10*17.52-9.72), (B10 - 0.0729055341958355) / 10.5402377416545)</f>
        <v>0.00197760869489577</v>
      </c>
      <c r="Q10" s="4" t="n">
        <f aca="false">(LOG(P10,2)-LOG(0.18,2))</f>
        <v>-6.50809610490465</v>
      </c>
      <c r="R10" s="3" t="n">
        <f aca="false">IF(C10&lt; 0.081 , C10/4.5, POWER((C10 + 0.099)/1.099, 1/0.45))</f>
        <v>0.00811770674784373</v>
      </c>
      <c r="S10" s="4" t="n">
        <f aca="false">(LOG(R10,2)-LOG(0.18,2))</f>
        <v>-4.47078087271107</v>
      </c>
      <c r="T10" s="3"/>
    </row>
    <row r="11" customFormat="false" ht="12.8" hidden="false" customHeight="false" outlineLevel="0" collapsed="false">
      <c r="A11" s="0" t="n">
        <f aca="false">A10+16</f>
        <v>112</v>
      </c>
      <c r="B11" s="0" t="n">
        <f aca="false">A11/1024</f>
        <v>0.109375</v>
      </c>
      <c r="C11" s="0" t="n">
        <f aca="false">(A11-64)/876</f>
        <v>0.0547945205479452</v>
      </c>
      <c r="D11" s="0" t="n">
        <f aca="false">IF(B11 &lt; 0.1496582 , (B11-0.0926363)/5.3676533, EXP(MIN((B11-0.5696259)/0.1073531,86.4))-0.00937677)</f>
        <v>0.00311843911379299</v>
      </c>
      <c r="E11" s="4" t="n">
        <f aca="false">(LOG(D11,2)-LOG(0.18,2))</f>
        <v>-5.85102900514879</v>
      </c>
      <c r="F11" s="4" t="n">
        <f aca="false">(POWER(2, (B11-0.09286412512219)/0.064795419634129+6) - 64) / ((POWER(2,18) - 16) / 117.45)</f>
        <v>0.0055397317952323</v>
      </c>
      <c r="G11" s="4" t="n">
        <f aca="false">(LOG(F11,2)-LOG(0.18,2))</f>
        <v>-5.022036966094</v>
      </c>
      <c r="H11" s="0" t="n">
        <f aca="false">IF(B11 &lt; 0.1673609919, (B11-0.09286412512)/6.621943712,EXP(MIN((B11-0.594922711)/0.1110146696,86.4))-0.01)</f>
        <v>0.00249335778105146</v>
      </c>
      <c r="I11" s="4" t="n">
        <f aca="false">(LOG(H11,2)-LOG(0.18,2))</f>
        <v>-6.17376318104402</v>
      </c>
      <c r="J11" s="0" t="n">
        <f aca="false">((POWER(10,B11/0.224282)-1)/155.975327)-0.01</f>
        <v>0.0032953162148771</v>
      </c>
      <c r="K11" s="4" t="n">
        <f aca="false">(LOG(J11,2)-LOG(0.18,2))</f>
        <v>-5.77143618504292</v>
      </c>
      <c r="L11" s="0" t="n">
        <f aca="false">IF(B11 &lt; 0.0926837 , (B11-0.0926837)/11.68432, EXP(MIN((B11-0.6682185)/0.1273591,86.4))-0.0109)</f>
        <v>0.00152635854564284</v>
      </c>
      <c r="M11" s="4" t="n">
        <f aca="false">(LOG(L11,2)-LOG(0.18,2))</f>
        <v>-6.88175920148239</v>
      </c>
      <c r="N11" s="0" t="n">
        <f aca="false">POWER(2, B11*17.52-9.72)</f>
        <v>0.00447545475900411</v>
      </c>
      <c r="O11" s="4" t="n">
        <f aca="false">(LOG(N11,2)-LOG(0.18,2))</f>
        <v>-5.32981881166759</v>
      </c>
      <c r="P11" s="0" t="n">
        <f aca="false">IF(B11 &gt; 0.155251141552511 , POWER( 2, B11*17.52-9.72), (B11 - 0.0729055341958355) / 10.5402377416545)</f>
        <v>0.00346002307519488</v>
      </c>
      <c r="Q11" s="4" t="n">
        <f aca="false">(LOG(P11,2)-LOG(0.18,2))</f>
        <v>-5.70107143697686</v>
      </c>
      <c r="R11" s="3" t="n">
        <f aca="false">IF(C11&lt; 0.081 , C11/4.5, POWER((C11 + 0.099)/1.099, 1/0.45))</f>
        <v>0.0121765601217656</v>
      </c>
      <c r="S11" s="4" t="n">
        <f aca="false">(LOG(R11,2)-LOG(0.18,2))</f>
        <v>-3.88581837198992</v>
      </c>
      <c r="T11" s="3"/>
    </row>
    <row r="12" customFormat="false" ht="12.8" hidden="false" customHeight="false" outlineLevel="0" collapsed="false">
      <c r="A12" s="0" t="n">
        <f aca="false">A11+16</f>
        <v>128</v>
      </c>
      <c r="B12" s="0" t="n">
        <f aca="false">A12/1024</f>
        <v>0.125</v>
      </c>
      <c r="C12" s="0" t="n">
        <f aca="false">(A12-64)/876</f>
        <v>0.0730593607305936</v>
      </c>
      <c r="D12" s="0" t="n">
        <f aca="false">IF(B12 &lt; 0.1496582 , (B12-0.0926363)/5.3676533, EXP(MIN((B12-0.5696259)/0.1073531,86.4))-0.00937677)</f>
        <v>0.00602939463321895</v>
      </c>
      <c r="E12" s="4" t="n">
        <f aca="false">(LOG(D12,2)-LOG(0.18,2))</f>
        <v>-4.89983993723835</v>
      </c>
      <c r="F12" s="4" t="n">
        <f aca="false">(POWER(2, (B12-0.09286412512219)/0.064795419634129+6) - 64) / ((POWER(2,18) - 16) / 117.45)</f>
        <v>0.0117645838124082</v>
      </c>
      <c r="G12" s="4" t="n">
        <f aca="false">(LOG(F12,2)-LOG(0.18,2))</f>
        <v>-3.93547471720779</v>
      </c>
      <c r="H12" s="0" t="n">
        <f aca="false">IF(B12 &lt; 0.1673609919, (B12-0.09286412512)/6.621943712,EXP(MIN((B12-0.594922711)/0.1110146696,86.4))-0.01)</f>
        <v>0.00485293688343571</v>
      </c>
      <c r="I12" s="4" t="n">
        <f aca="false">(LOG(H12,2)-LOG(0.18,2))</f>
        <v>-5.21299499957939</v>
      </c>
      <c r="J12" s="0" t="n">
        <f aca="false">((POWER(10,B12/0.224282)-1)/155.975327)-0.01</f>
        <v>0.00672419100659606</v>
      </c>
      <c r="K12" s="4" t="n">
        <f aca="false">(LOG(J12,2)-LOG(0.18,2))</f>
        <v>-4.7424923901442</v>
      </c>
      <c r="L12" s="0" t="n">
        <f aca="false">IF(B12 &lt; 0.0926837 , (B12-0.0926837)/11.68432, EXP(MIN((B12-0.6682185)/0.1273591,86.4))-0.0109)</f>
        <v>0.00314834371548308</v>
      </c>
      <c r="M12" s="4" t="n">
        <f aca="false">(LOG(L12,2)-LOG(0.18,2))</f>
        <v>-5.83726004291958</v>
      </c>
      <c r="N12" s="0" t="n">
        <f aca="false">POWER(2, B12*17.52-9.72)</f>
        <v>0.0054105838598083</v>
      </c>
      <c r="O12" s="4" t="n">
        <f aca="false">(LOG(N12,2)-LOG(0.18,2))</f>
        <v>-5.05606881166759</v>
      </c>
      <c r="P12" s="0" t="n">
        <f aca="false">IF(B12 &gt; 0.155251141552511 , POWER( 2, B12*17.52-9.72), (B12 - 0.0729055341958355) / 10.5402377416545)</f>
        <v>0.00494243745549398</v>
      </c>
      <c r="Q12" s="4" t="n">
        <f aca="false">(LOG(P12,2)-LOG(0.18,2))</f>
        <v>-5.18663038696995</v>
      </c>
      <c r="R12" s="3" t="n">
        <f aca="false">IF(C12&lt; 0.081 , C12/4.5, POWER((C12 + 0.099)/1.099, 1/0.45))</f>
        <v>0.0162354134956875</v>
      </c>
      <c r="S12" s="4" t="n">
        <f aca="false">(LOG(R12,2)-LOG(0.18,2))</f>
        <v>-3.47078087271107</v>
      </c>
      <c r="T12" s="3"/>
    </row>
    <row r="13" customFormat="false" ht="12.8" hidden="false" customHeight="false" outlineLevel="0" collapsed="false">
      <c r="A13" s="0" t="n">
        <f aca="false">A12+16</f>
        <v>144</v>
      </c>
      <c r="B13" s="0" t="n">
        <f aca="false">A13/1024</f>
        <v>0.140625</v>
      </c>
      <c r="C13" s="0" t="n">
        <f aca="false">(A13-64)/876</f>
        <v>0.091324200913242</v>
      </c>
      <c r="D13" s="0" t="n">
        <f aca="false">IF(B13 &lt; 0.1496582 , (B13-0.0926363)/5.3676533, EXP(MIN((B13-0.5696259)/0.1073531,86.4))-0.00937677)</f>
        <v>0.00894035015264492</v>
      </c>
      <c r="E13" s="4" t="n">
        <f aca="false">(LOG(D13,2)-LOG(0.18,2))</f>
        <v>-4.33152176004504</v>
      </c>
      <c r="F13" s="4" t="n">
        <f aca="false">(POWER(2, (B13-0.09286412512219)/0.064795419634129+6) - 64) / ((POWER(2,18) - 16) / 117.45)</f>
        <v>0.0191219180276164</v>
      </c>
      <c r="G13" s="4" t="n">
        <f aca="false">(LOG(F13,2)-LOG(0.18,2))</f>
        <v>-3.23469776106575</v>
      </c>
      <c r="H13" s="0" t="n">
        <f aca="false">IF(B13 &lt; 0.1673609919, (B13-0.09286412512)/6.621943712,EXP(MIN((B13-0.594922711)/0.1110146696,86.4))-0.01)</f>
        <v>0.00721251598581997</v>
      </c>
      <c r="I13" s="4" t="n">
        <f aca="false">(LOG(H13,2)-LOG(0.18,2))</f>
        <v>-4.64135048497882</v>
      </c>
      <c r="J13" s="0" t="n">
        <f aca="false">((POWER(10,B13/0.224282)-1)/155.975327)-0.01</f>
        <v>0.0107496776091811</v>
      </c>
      <c r="K13" s="4" t="n">
        <f aca="false">(LOG(J13,2)-LOG(0.18,2))</f>
        <v>-4.06563160847503</v>
      </c>
      <c r="L13" s="0" t="n">
        <f aca="false">IF(B13 &lt; 0.0926837 , (B13-0.0926837)/11.68432, EXP(MIN((B13-0.6682185)/0.1273591,86.4))-0.0109)</f>
        <v>0.00498204303162923</v>
      </c>
      <c r="M13" s="4" t="n">
        <f aca="false">(LOG(L13,2)-LOG(0.18,2))</f>
        <v>-5.17511561364093</v>
      </c>
      <c r="N13" s="0" t="n">
        <f aca="false">POWER(2, B13*17.52-9.72)</f>
        <v>0.00654110459839221</v>
      </c>
      <c r="O13" s="4" t="n">
        <f aca="false">(LOG(N13,2)-LOG(0.18,2))</f>
        <v>-4.78231881166759</v>
      </c>
      <c r="P13" s="0" t="n">
        <f aca="false">IF(B13 &gt; 0.155251141552511 , POWER( 2, B13*17.52-9.72), (B13 - 0.0729055341958355) / 10.5402377416545)</f>
        <v>0.00642485183579309</v>
      </c>
      <c r="Q13" s="4" t="n">
        <f aca="false">(LOG(P13,2)-LOG(0.18,2))</f>
        <v>-4.80818991178678</v>
      </c>
      <c r="R13" s="3" t="n">
        <f aca="false">IF(C13&lt; 0.081 , C13/4.5, POWER((C13 + 0.099)/1.099, 1/0.45))</f>
        <v>0.0203127912717491</v>
      </c>
      <c r="S13" s="4" t="n">
        <f aca="false">(LOG(R13,2)-LOG(0.18,2))</f>
        <v>-3.1475365009901</v>
      </c>
      <c r="T13" s="3"/>
    </row>
    <row r="14" customFormat="false" ht="12.8" hidden="false" customHeight="false" outlineLevel="0" collapsed="false">
      <c r="A14" s="0" t="n">
        <f aca="false">A13+16</f>
        <v>160</v>
      </c>
      <c r="B14" s="0" t="n">
        <f aca="false">A14/1024</f>
        <v>0.15625</v>
      </c>
      <c r="C14" s="0" t="n">
        <f aca="false">(A14-64)/876</f>
        <v>0.10958904109589</v>
      </c>
      <c r="D14" s="0" t="n">
        <f aca="false">IF(B14 &lt; 0.1496582 , (B14-0.0926363)/5.3676533, EXP(MIN((B14-0.5696259)/0.1073531,86.4))-0.00937677)</f>
        <v>0.0118897956967727</v>
      </c>
      <c r="E14" s="4" t="n">
        <f aca="false">(LOG(D14,2)-LOG(0.18,2))</f>
        <v>-3.92020107607996</v>
      </c>
      <c r="F14" s="4" t="n">
        <f aca="false">(POWER(2, (B14-0.09286412512219)/0.064795419634129+6) - 64) / ((POWER(2,18) - 16) / 117.45)</f>
        <v>0.027817765993948</v>
      </c>
      <c r="G14" s="4" t="n">
        <f aca="false">(LOG(F14,2)-LOG(0.18,2))</f>
        <v>-2.69391843773995</v>
      </c>
      <c r="H14" s="0" t="n">
        <f aca="false">IF(B14 &lt; 0.1673609919, (B14-0.09286412512)/6.621943712,EXP(MIN((B14-0.594922711)/0.1110146696,86.4))-0.01)</f>
        <v>0.00957209508820422</v>
      </c>
      <c r="I14" s="4" t="n">
        <f aca="false">(LOG(H14,2)-LOG(0.18,2))</f>
        <v>-4.23301836779851</v>
      </c>
      <c r="J14" s="0" t="n">
        <f aca="false">((POWER(10,B14/0.224282)-1)/155.975327)-0.01</f>
        <v>0.0154755843196643</v>
      </c>
      <c r="K14" s="4" t="n">
        <f aca="false">(LOG(J14,2)-LOG(0.18,2))</f>
        <v>-3.53993111838939</v>
      </c>
      <c r="L14" s="0" t="n">
        <f aca="false">IF(B14 &lt; 0.0926837 , (B14-0.0926837)/11.68432, EXP(MIN((B14-0.6682185)/0.1273591,86.4))-0.0109)</f>
        <v>0.00705509107458142</v>
      </c>
      <c r="M14" s="4" t="n">
        <f aca="false">(LOG(L14,2)-LOG(0.18,2))</f>
        <v>-4.67318838955265</v>
      </c>
      <c r="N14" s="0" t="n">
        <f aca="false">POWER(2, B14*17.52-9.72)</f>
        <v>0.0079078433078059</v>
      </c>
      <c r="O14" s="4" t="n">
        <f aca="false">(LOG(N14,2)-LOG(0.18,2))</f>
        <v>-4.50856881166759</v>
      </c>
      <c r="P14" s="0" t="n">
        <f aca="false">IF(B14 &gt; 0.155251141552511 , POWER( 2, B14*17.52-9.72), (B14 - 0.0729055341958355) / 10.5402377416545)</f>
        <v>0.0079078433078059</v>
      </c>
      <c r="Q14" s="4" t="n">
        <f aca="false">(LOG(P14,2)-LOG(0.18,2))</f>
        <v>-4.50856881166759</v>
      </c>
      <c r="R14" s="3" t="n">
        <f aca="false">IF(C14&lt; 0.081 , C14/4.5, POWER((C14 + 0.099)/1.099, 1/0.45))</f>
        <v>0.0249005209836618</v>
      </c>
      <c r="S14" s="4" t="n">
        <f aca="false">(LOG(R14,2)-LOG(0.18,2))</f>
        <v>-2.85374907390067</v>
      </c>
      <c r="T14" s="3"/>
    </row>
    <row r="15" customFormat="false" ht="12.8" hidden="false" customHeight="false" outlineLevel="0" collapsed="false">
      <c r="A15" s="0" t="n">
        <f aca="false">A14+16</f>
        <v>176</v>
      </c>
      <c r="B15" s="0" t="n">
        <f aca="false">A15/1024</f>
        <v>0.171875</v>
      </c>
      <c r="C15" s="0" t="n">
        <f aca="false">(A15-64)/876</f>
        <v>0.127853881278539</v>
      </c>
      <c r="D15" s="0" t="n">
        <f aca="false">IF(B15 &lt; 0.1496582 , (B15-0.0926363)/5.3676533, EXP(MIN((B15-0.5696259)/0.1073531,86.4))-0.00937677)</f>
        <v>0.0152216910919886</v>
      </c>
      <c r="E15" s="4" t="n">
        <f aca="false">(LOG(D15,2)-LOG(0.18,2))</f>
        <v>-3.56379635386914</v>
      </c>
      <c r="F15" s="4" t="n">
        <f aca="false">(POWER(2, (B15-0.09286412512219)/0.064795419634129+6) - 64) / ((POWER(2,18) - 16) / 117.45)</f>
        <v>0.038095642415172</v>
      </c>
      <c r="G15" s="4" t="n">
        <f aca="false">(LOG(F15,2)-LOG(0.18,2))</f>
        <v>-2.24029901751792</v>
      </c>
      <c r="H15" s="0" t="n">
        <f aca="false">IF(B15 &lt; 0.1673609919, (B15-0.09286412512)/6.621943712,EXP(MIN((B15-0.594922711)/0.1110146696,86.4))-0.01)</f>
        <v>0.0121318613615581</v>
      </c>
      <c r="I15" s="4" t="n">
        <f aca="false">(LOG(H15,2)-LOG(0.18,2))</f>
        <v>-3.89112408486079</v>
      </c>
      <c r="J15" s="0" t="n">
        <f aca="false">((POWER(10,B15/0.224282)-1)/155.975327)-0.01</f>
        <v>0.0210237817032671</v>
      </c>
      <c r="K15" s="4" t="n">
        <f aca="false">(LOG(J15,2)-LOG(0.18,2))</f>
        <v>-3.09790280056142</v>
      </c>
      <c r="L15" s="0" t="n">
        <f aca="false">IF(B15 &lt; 0.0926837 , (B15-0.0926837)/11.68432, EXP(MIN((B15-0.6682185)/0.1273591,86.4))-0.0109)</f>
        <v>0.00939872950567384</v>
      </c>
      <c r="M15" s="4" t="n">
        <f aca="false">(LOG(L15,2)-LOG(0.18,2))</f>
        <v>-4.25938734589513</v>
      </c>
      <c r="N15" s="0" t="n">
        <f aca="false">POWER(2, B15*17.52-9.72)</f>
        <v>0.00956015682675085</v>
      </c>
      <c r="O15" s="4" t="n">
        <f aca="false">(LOG(N15,2)-LOG(0.18,2))</f>
        <v>-4.23481881166759</v>
      </c>
      <c r="P15" s="0" t="n">
        <f aca="false">IF(B15 &gt; 0.155251141552511 , POWER( 2, B15*17.52-9.72), (B15 - 0.0729055341958355) / 10.5402377416545)</f>
        <v>0.00956015682675085</v>
      </c>
      <c r="Q15" s="4" t="n">
        <f aca="false">(LOG(P15,2)-LOG(0.18,2))</f>
        <v>-4.23481881166759</v>
      </c>
      <c r="R15" s="3" t="n">
        <f aca="false">IF(C15&lt; 0.081 , C15/4.5, POWER((C15 + 0.099)/1.099, 1/0.45))</f>
        <v>0.0300067484124457</v>
      </c>
      <c r="S15" s="4" t="n">
        <f aca="false">(LOG(R15,2)-LOG(0.18,2))</f>
        <v>-2.58463800717775</v>
      </c>
      <c r="T15" s="3"/>
    </row>
    <row r="16" customFormat="false" ht="12.8" hidden="false" customHeight="false" outlineLevel="0" collapsed="false">
      <c r="A16" s="0" t="n">
        <f aca="false">A15+16</f>
        <v>192</v>
      </c>
      <c r="B16" s="0" t="n">
        <f aca="false">A16/1024</f>
        <v>0.1875</v>
      </c>
      <c r="C16" s="0" t="n">
        <f aca="false">(A16-64)/876</f>
        <v>0.146118721461187</v>
      </c>
      <c r="D16" s="0" t="n">
        <f aca="false">IF(B16 &lt; 0.1496582 , (B16-0.0926363)/5.3676533, EXP(MIN((B16-0.5696259)/0.1073531,86.4))-0.00937677)</f>
        <v>0.0190756043382743</v>
      </c>
      <c r="E16" s="4" t="n">
        <f aca="false">(LOG(D16,2)-LOG(0.18,2))</f>
        <v>-3.23819623733034</v>
      </c>
      <c r="F16" s="4" t="n">
        <f aca="false">(POWER(2, (B16-0.09286412512219)/0.064795419634129+6) - 64) / ((POWER(2,18) - 16) / 117.45)</f>
        <v>0.0502433644244511</v>
      </c>
      <c r="G16" s="4" t="n">
        <f aca="false">(LOG(F16,2)-LOG(0.18,2))</f>
        <v>-1.84099192742068</v>
      </c>
      <c r="H16" s="0" t="n">
        <f aca="false">IF(B16 &lt; 0.1673609919, (B16-0.09286412512)/6.621943712,EXP(MIN((B16-0.594922711)/0.1110146696,86.4))-0.01)</f>
        <v>0.0154767284499643</v>
      </c>
      <c r="I16" s="4" t="n">
        <f aca="false">(LOG(H16,2)-LOG(0.18,2))</f>
        <v>-3.53982446199037</v>
      </c>
      <c r="J16" s="0" t="n">
        <f aca="false">((POWER(10,B16/0.224282)-1)/155.975327)-0.01</f>
        <v>0.0275373453627303</v>
      </c>
      <c r="K16" s="4" t="n">
        <f aca="false">(LOG(J16,2)-LOG(0.18,2))</f>
        <v>-2.70853551301587</v>
      </c>
      <c r="L16" s="0" t="n">
        <f aca="false">IF(B16 &lt; 0.0926837 , (B16-0.0926837)/11.68432, EXP(MIN((B16-0.6682185)/0.1273591,86.4))-0.0109)</f>
        <v>0.012048277891379</v>
      </c>
      <c r="M16" s="4" t="n">
        <f aca="false">(LOG(L16,2)-LOG(0.18,2))</f>
        <v>-3.90109805043248</v>
      </c>
      <c r="N16" s="0" t="n">
        <f aca="false">POWER(2, B16*17.52-9.72)</f>
        <v>0.0115577149160065</v>
      </c>
      <c r="O16" s="4" t="n">
        <f aca="false">(LOG(N16,2)-LOG(0.18,2))</f>
        <v>-3.96106881166759</v>
      </c>
      <c r="P16" s="0" t="n">
        <f aca="false">IF(B16 &gt; 0.155251141552511 , POWER( 2, B16*17.52-9.72), (B16 - 0.0729055341958355) / 10.5402377416545)</f>
        <v>0.0115577149160065</v>
      </c>
      <c r="Q16" s="4" t="n">
        <f aca="false">(LOG(P16,2)-LOG(0.18,2))</f>
        <v>-3.96106881166759</v>
      </c>
      <c r="R16" s="3" t="n">
        <f aca="false">IF(C16&lt; 0.081 , C16/4.5, POWER((C16 + 0.099)/1.099, 1/0.45))</f>
        <v>0.0356412450881031</v>
      </c>
      <c r="S16" s="4" t="n">
        <f aca="false">(LOG(R16,2)-LOG(0.18,2))</f>
        <v>-2.3363772647212</v>
      </c>
      <c r="T16" s="3"/>
    </row>
    <row r="17" customFormat="false" ht="12.8" hidden="false" customHeight="false" outlineLevel="0" collapsed="false">
      <c r="A17" s="0" t="n">
        <f aca="false">A16+16</f>
        <v>208</v>
      </c>
      <c r="B17" s="0" t="n">
        <f aca="false">A17/1024</f>
        <v>0.203125</v>
      </c>
      <c r="C17" s="0" t="n">
        <f aca="false">(A17-64)/876</f>
        <v>0.164383561643836</v>
      </c>
      <c r="D17" s="0" t="n">
        <f aca="false">IF(B17 &lt; 0.1496582 , (B17-0.0926363)/5.3676533, EXP(MIN((B17-0.5696259)/0.1073531,86.4))-0.00937677)</f>
        <v>0.0235333215076733</v>
      </c>
      <c r="E17" s="4" t="n">
        <f aca="false">(LOG(D17,2)-LOG(0.18,2))</f>
        <v>-2.93522004363126</v>
      </c>
      <c r="F17" s="4" t="n">
        <f aca="false">(POWER(2, (B17-0.09286412512219)/0.064795419634129+6) - 64) / ((POWER(2,18) - 16) / 117.45)</f>
        <v>0.0646011114888151</v>
      </c>
      <c r="G17" s="4" t="n">
        <f aca="false">(LOG(F17,2)-LOG(0.18,2))</f>
        <v>-1.4783660141453</v>
      </c>
      <c r="H17" s="0" t="n">
        <f aca="false">IF(B17 &lt; 0.1673609919, (B17-0.09286412512)/6.621943712,EXP(MIN((B17-0.594922711)/0.1110146696,86.4))-0.01)</f>
        <v>0.019327117222983</v>
      </c>
      <c r="I17" s="4" t="n">
        <f aca="false">(LOG(H17,2)-LOG(0.18,2))</f>
        <v>-3.21929853607428</v>
      </c>
      <c r="J17" s="0" t="n">
        <f aca="false">((POWER(10,B17/0.224282)-1)/155.975327)-0.01</f>
        <v>0.0351842455381401</v>
      </c>
      <c r="K17" s="4" t="n">
        <f aca="false">(LOG(J17,2)-LOG(0.18,2))</f>
        <v>-2.35499542405411</v>
      </c>
      <c r="L17" s="0" t="n">
        <f aca="false">IF(B17 &lt; 0.0926837 , (B17-0.0926837)/11.68432, EXP(MIN((B17-0.6682185)/0.1273591,86.4))-0.0109)</f>
        <v>0.0150436659832703</v>
      </c>
      <c r="M17" s="4" t="n">
        <f aca="false">(LOG(L17,2)-LOG(0.18,2))</f>
        <v>-3.58076882196616</v>
      </c>
      <c r="N17" s="0" t="n">
        <f aca="false">POWER(2, B17*17.52-9.72)</f>
        <v>0.0139726551039309</v>
      </c>
      <c r="O17" s="4" t="n">
        <f aca="false">(LOG(N17,2)-LOG(0.18,2))</f>
        <v>-3.68731881166759</v>
      </c>
      <c r="P17" s="0" t="n">
        <f aca="false">IF(B17 &gt; 0.155251141552511 , POWER( 2, B17*17.52-9.72), (B17 - 0.0729055341958355) / 10.5402377416545)</f>
        <v>0.0139726551039309</v>
      </c>
      <c r="Q17" s="4" t="n">
        <f aca="false">(LOG(P17,2)-LOG(0.18,2))</f>
        <v>-3.68731881166759</v>
      </c>
      <c r="R17" s="3" t="n">
        <f aca="false">IF(C17&lt; 0.081 , C17/4.5, POWER((C17 + 0.099)/1.099, 1/0.45))</f>
        <v>0.0418131874136023</v>
      </c>
      <c r="S17" s="4" t="n">
        <f aca="false">(LOG(R17,2)-LOG(0.18,2))</f>
        <v>-2.10596697742112</v>
      </c>
      <c r="T17" s="3"/>
    </row>
    <row r="18" customFormat="false" ht="12.8" hidden="false" customHeight="false" outlineLevel="0" collapsed="false">
      <c r="A18" s="0" t="n">
        <f aca="false">A17+16</f>
        <v>224</v>
      </c>
      <c r="B18" s="0" t="n">
        <f aca="false">A18/1024</f>
        <v>0.21875</v>
      </c>
      <c r="C18" s="0" t="n">
        <f aca="false">(A18-64)/876</f>
        <v>0.182648401826484</v>
      </c>
      <c r="D18" s="0" t="n">
        <f aca="false">IF(B18 &lt; 0.1496582 , (B18-0.0926363)/5.3676533, EXP(MIN((B18-0.5696259)/0.1073531,86.4))-0.00937677)</f>
        <v>0.0286894423366793</v>
      </c>
      <c r="E18" s="4" t="n">
        <f aca="false">(LOG(D18,2)-LOG(0.18,2))</f>
        <v>-2.64940507606584</v>
      </c>
      <c r="F18" s="4" t="n">
        <f aca="false">(POWER(2, (B18-0.09286412512219)/0.064795419634129+6) - 64) / ((POWER(2,18) - 16) / 117.45)</f>
        <v>0.0815709516454131</v>
      </c>
      <c r="G18" s="4" t="n">
        <f aca="false">(LOG(F18,2)-LOG(0.18,2))</f>
        <v>-1.14186951809565</v>
      </c>
      <c r="H18" s="0" t="n">
        <f aca="false">IF(B18 &lt; 0.1673609919, (B18-0.09286412512)/6.621943712,EXP(MIN((B18-0.594922711)/0.1110146696,86.4))-0.01)</f>
        <v>0.0237594289745545</v>
      </c>
      <c r="I18" s="4" t="n">
        <f aca="false">(LOG(H18,2)-LOG(0.18,2))</f>
        <v>-2.92142483809311</v>
      </c>
      <c r="J18" s="0" t="n">
        <f aca="false">((POWER(10,B18/0.224282)-1)/155.975327)-0.01</f>
        <v>0.0441616786837771</v>
      </c>
      <c r="K18" s="4" t="n">
        <f aca="false">(LOG(J18,2)-LOG(0.18,2))</f>
        <v>-2.02712998823179</v>
      </c>
      <c r="L18" s="0" t="n">
        <f aca="false">IF(B18 &lt; 0.0926837 , (B18-0.0926837)/11.68432, EXP(MIN((B18-0.6682185)/0.1273591,86.4))-0.0109)</f>
        <v>0.0184300354753133</v>
      </c>
      <c r="M18" s="4" t="n">
        <f aca="false">(LOG(L18,2)-LOG(0.18,2))</f>
        <v>-3.28786615347915</v>
      </c>
      <c r="N18" s="0" t="n">
        <f aca="false">POWER(2, B18*17.52-9.72)</f>
        <v>0.0168921877786604</v>
      </c>
      <c r="O18" s="4" t="n">
        <f aca="false">(LOG(N18,2)-LOG(0.18,2))</f>
        <v>-3.41356881166759</v>
      </c>
      <c r="P18" s="0" t="n">
        <f aca="false">IF(B18 &gt; 0.155251141552511 , POWER( 2, B18*17.52-9.72), (B18 - 0.0729055341958355) / 10.5402377416545)</f>
        <v>0.0168921877786604</v>
      </c>
      <c r="Q18" s="4" t="n">
        <f aca="false">(LOG(P18,2)-LOG(0.18,2))</f>
        <v>-3.41356881166759</v>
      </c>
      <c r="R18" s="3" t="n">
        <f aca="false">IF(C18&lt; 0.081 , C18/4.5, POWER((C18 + 0.099)/1.099, 1/0.45))</f>
        <v>0.0485312336052146</v>
      </c>
      <c r="S18" s="4" t="n">
        <f aca="false">(LOG(R18,2)-LOG(0.18,2))</f>
        <v>-1.89101146931246</v>
      </c>
      <c r="T18" s="3"/>
    </row>
    <row r="19" customFormat="false" ht="12.8" hidden="false" customHeight="false" outlineLevel="0" collapsed="false">
      <c r="A19" s="0" t="n">
        <f aca="false">A18+16</f>
        <v>240</v>
      </c>
      <c r="B19" s="0" t="n">
        <f aca="false">A19/1024</f>
        <v>0.234375</v>
      </c>
      <c r="C19" s="0" t="n">
        <f aca="false">(A19-64)/876</f>
        <v>0.200913242009132</v>
      </c>
      <c r="D19" s="0" t="n">
        <f aca="false">IF(B19 &lt; 0.1496582 , (B19-0.0926363)/5.3676533, EXP(MIN((B19-0.5696259)/0.1073531,86.4))-0.00937677)</f>
        <v>0.034653387780731</v>
      </c>
      <c r="E19" s="4" t="n">
        <f aca="false">(LOG(D19,2)-LOG(0.18,2))</f>
        <v>-2.37692860158934</v>
      </c>
      <c r="F19" s="4" t="n">
        <f aca="false">(POWER(2, (B19-0.09286412512219)/0.064795419634129+6) - 64) / ((POWER(2,18) - 16) / 117.45)</f>
        <v>0.101628100838077</v>
      </c>
      <c r="G19" s="4" t="n">
        <f aca="false">(LOG(F19,2)-LOG(0.18,2))</f>
        <v>-0.824697534619042</v>
      </c>
      <c r="H19" s="0" t="n">
        <f aca="false">IF(B19 &lt; 0.1673609919, (B19-0.09286412512)/6.621943712,EXP(MIN((B19-0.594922711)/0.1110146696,86.4))-0.01)</f>
        <v>0.028861611798477</v>
      </c>
      <c r="I19" s="4" t="n">
        <f aca="false">(LOG(H19,2)-LOG(0.18,2))</f>
        <v>-2.64077313097084</v>
      </c>
      <c r="J19" s="0" t="n">
        <f aca="false">((POWER(10,B19/0.224282)-1)/155.975327)-0.01</f>
        <v>0.0547011527236697</v>
      </c>
      <c r="K19" s="4" t="n">
        <f aca="false">(LOG(J19,2)-LOG(0.18,2))</f>
        <v>-1.71835376602596</v>
      </c>
      <c r="L19" s="0" t="n">
        <f aca="false">IF(B19 &lt; 0.0926837 , (B19-0.0926837)/11.68432, EXP(MIN((B19-0.6682185)/0.1273591,86.4))-0.0109)</f>
        <v>0.0222584203072098</v>
      </c>
      <c r="M19" s="4" t="n">
        <f aca="false">(LOG(L19,2)-LOG(0.18,2))</f>
        <v>-3.01557379401959</v>
      </c>
      <c r="N19" s="0" t="n">
        <f aca="false">POWER(2, B19*17.52-9.72)</f>
        <v>0.0204217456043302</v>
      </c>
      <c r="O19" s="4" t="n">
        <f aca="false">(LOG(N19,2)-LOG(0.18,2))</f>
        <v>-3.13981881166759</v>
      </c>
      <c r="P19" s="0" t="n">
        <f aca="false">IF(B19 &gt; 0.155251141552511 , POWER( 2, B19*17.52-9.72), (B19 - 0.0729055341958355) / 10.5402377416545)</f>
        <v>0.0204217456043302</v>
      </c>
      <c r="Q19" s="4" t="n">
        <f aca="false">(LOG(P19,2)-LOG(0.18,2))</f>
        <v>-3.13981881166759</v>
      </c>
      <c r="R19" s="3" t="n">
        <f aca="false">IF(C19&lt; 0.081 , C19/4.5, POWER((C19 + 0.099)/1.099, 1/0.45))</f>
        <v>0.0558035861261544</v>
      </c>
      <c r="S19" s="4" t="n">
        <f aca="false">(LOG(R19,2)-LOG(0.18,2))</f>
        <v>-1.68956716397251</v>
      </c>
      <c r="T19" s="3"/>
    </row>
    <row r="20" customFormat="false" ht="12.8" hidden="false" customHeight="false" outlineLevel="0" collapsed="false">
      <c r="A20" s="0" t="n">
        <f aca="false">A19+16</f>
        <v>256</v>
      </c>
      <c r="B20" s="0" t="n">
        <f aca="false">A20/1024</f>
        <v>0.25</v>
      </c>
      <c r="C20" s="0" t="n">
        <f aca="false">(A20-64)/876</f>
        <v>0.219178082191781</v>
      </c>
      <c r="D20" s="0" t="n">
        <f aca="false">IF(B20 &lt; 0.1496582 , (B20-0.0926363)/5.3676533, EXP(MIN((B20-0.5696259)/0.1073531,86.4))-0.00937677)</f>
        <v>0.0415517220981762</v>
      </c>
      <c r="E20" s="4" t="n">
        <f aca="false">(LOG(D20,2)-LOG(0.18,2))</f>
        <v>-2.11501673116116</v>
      </c>
      <c r="F20" s="4" t="n">
        <f aca="false">(POWER(2, (B20-0.09286412512219)/0.064795419634129+6) - 64) / ((POWER(2,18) - 16) / 117.45)</f>
        <v>0.12533423065571</v>
      </c>
      <c r="G20" s="4" t="n">
        <f aca="false">(LOG(F20,2)-LOG(0.18,2))</f>
        <v>-0.522216416453707</v>
      </c>
      <c r="H20" s="0" t="n">
        <f aca="false">IF(B20 &lt; 0.1673609919, (B20-0.09286412512)/6.621943712,EXP(MIN((B20-0.594922711)/0.1110146696,86.4))-0.01)</f>
        <v>0.0347349056974224</v>
      </c>
      <c r="I20" s="4" t="n">
        <f aca="false">(LOG(H20,2)-LOG(0.18,2))</f>
        <v>-2.37353882091123</v>
      </c>
      <c r="J20" s="0" t="n">
        <f aca="false">((POWER(10,B20/0.224282)-1)/155.975327)-0.01</f>
        <v>0.0670744571232191</v>
      </c>
      <c r="K20" s="4" t="n">
        <f aca="false">(LOG(J20,2)-LOG(0.18,2))</f>
        <v>-1.4241615285694</v>
      </c>
      <c r="L20" s="0" t="n">
        <f aca="false">IF(B20 &lt; 0.0926837 , (B20-0.0926837)/11.68432, EXP(MIN((B20-0.6682185)/0.1273591,86.4))-0.0109)</f>
        <v>0.0265865157662357</v>
      </c>
      <c r="M20" s="4" t="n">
        <f aca="false">(LOG(L20,2)-LOG(0.18,2))</f>
        <v>-2.75923028088979</v>
      </c>
      <c r="N20" s="0" t="n">
        <f aca="false">POWER(2, B20*17.52-9.72)</f>
        <v>0.0246887909957305</v>
      </c>
      <c r="O20" s="4" t="n">
        <f aca="false">(LOG(N20,2)-LOG(0.18,2))</f>
        <v>-2.86606881166759</v>
      </c>
      <c r="P20" s="0" t="n">
        <f aca="false">IF(B20 &gt; 0.155251141552511 , POWER( 2, B20*17.52-9.72), (B20 - 0.0729055341958355) / 10.5402377416545)</f>
        <v>0.0246887909957305</v>
      </c>
      <c r="Q20" s="4" t="n">
        <f aca="false">(LOG(P20,2)-LOG(0.18,2))</f>
        <v>-2.86606881166759</v>
      </c>
      <c r="R20" s="3" t="n">
        <f aca="false">IF(C20&lt; 0.081 , C20/4.5, POWER((C20 + 0.099)/1.099, 1/0.45))</f>
        <v>0.0636380431006889</v>
      </c>
      <c r="S20" s="4" t="n">
        <f aca="false">(LOG(R20,2)-LOG(0.18,2))</f>
        <v>-1.50003552863223</v>
      </c>
      <c r="T20" s="3"/>
    </row>
    <row r="21" customFormat="false" ht="12.8" hidden="false" customHeight="false" outlineLevel="0" collapsed="false">
      <c r="A21" s="0" t="n">
        <f aca="false">A20+32</f>
        <v>288</v>
      </c>
      <c r="B21" s="0" t="n">
        <f aca="false">A21/1024</f>
        <v>0.28125</v>
      </c>
      <c r="C21" s="0" t="n">
        <f aca="false">(A21-64)/876</f>
        <v>0.255707762557078</v>
      </c>
      <c r="D21" s="0" t="n">
        <f aca="false">IF(B21 &lt; 0.1496582 , (B21-0.0926363)/5.3676533, EXP(MIN((B21-0.5696259)/0.1073531,86.4))-0.00937677)</f>
        <v>0.0587600670578542</v>
      </c>
      <c r="E21" s="4" t="n">
        <f aca="false">(LOG(D21,2)-LOG(0.18,2))</f>
        <v>-1.61508895912235</v>
      </c>
      <c r="F21" s="4" t="n">
        <f aca="false">(POWER(2, (B21-0.09286412512219)/0.064795419634129+6) - 64) / ((POWER(2,18) - 16) / 117.45)</f>
        <v>0.186469631100835</v>
      </c>
      <c r="G21" s="4" t="n">
        <f aca="false">(LOG(F21,2)-LOG(0.18,2))</f>
        <v>0.050943782221653</v>
      </c>
      <c r="H21" s="0" t="n">
        <f aca="false">IF(B21 &lt; 0.1673609919, (B21-0.09286412512)/6.621943712,EXP(MIN((B21-0.594922711)/0.1110146696,86.4))-0.01)</f>
        <v>0.049278603002013</v>
      </c>
      <c r="I21" s="4" t="n">
        <f aca="false">(LOG(H21,2)-LOG(0.18,2))</f>
        <v>-1.86896364375843</v>
      </c>
      <c r="J21" s="0" t="n">
        <f aca="false">((POWER(10,B21/0.224282)-1)/155.975327)-0.01</f>
        <v>0.0986543951379547</v>
      </c>
      <c r="K21" s="4" t="n">
        <f aca="false">(LOG(J21,2)-LOG(0.18,2))</f>
        <v>-0.867541675759731</v>
      </c>
      <c r="L21" s="0" t="n">
        <f aca="false">IF(B21 &lt; 0.0926837 , (B21-0.0926837)/11.68432, EXP(MIN((B21-0.6682185)/0.1273591,86.4))-0.0109)</f>
        <v>0.0370112568914213</v>
      </c>
      <c r="M21" s="4" t="n">
        <f aca="false">(LOG(L21,2)-LOG(0.18,2))</f>
        <v>-2.2819608714721</v>
      </c>
      <c r="N21" s="0" t="n">
        <f aca="false">POWER(2, B21*17.52-9.72)</f>
        <v>0.0360839228652716</v>
      </c>
      <c r="O21" s="4" t="n">
        <f aca="false">(LOG(N21,2)-LOG(0.18,2))</f>
        <v>-2.31856881166759</v>
      </c>
      <c r="P21" s="0" t="n">
        <f aca="false">IF(B21 &gt; 0.155251141552511 , POWER( 2, B21*17.52-9.72), (B21 - 0.0729055341958355) / 10.5402377416545)</f>
        <v>0.0360839228652716</v>
      </c>
      <c r="Q21" s="4" t="n">
        <f aca="false">(LOG(P21,2)-LOG(0.18,2))</f>
        <v>-2.31856881166759</v>
      </c>
      <c r="R21" s="3" t="n">
        <f aca="false">IF(C21&lt; 0.081 , C21/4.5, POWER((C21 + 0.099)/1.099, 1/0.45))</f>
        <v>0.0810226918049627</v>
      </c>
      <c r="S21" s="4" t="n">
        <f aca="false">(LOG(R21,2)-LOG(0.18,2))</f>
        <v>-1.15159898517678</v>
      </c>
      <c r="T21" s="3"/>
    </row>
    <row r="22" customFormat="false" ht="12.8" hidden="false" customHeight="false" outlineLevel="0" collapsed="false">
      <c r="A22" s="0" t="n">
        <f aca="false">A21+32</f>
        <v>320</v>
      </c>
      <c r="B22" s="0" t="n">
        <f aca="false">A22/1024</f>
        <v>0.3125</v>
      </c>
      <c r="C22" s="0" t="n">
        <f aca="false">(A22-64)/876</f>
        <v>0.292237442922374</v>
      </c>
      <c r="D22" s="0" t="n">
        <f aca="false">IF(B22 &lt; 0.1496582 , (B22-0.0926363)/5.3676533, EXP(MIN((B22-0.5696259)/0.1073531,86.4))-0.00937677)</f>
        <v>0.0817829791498248</v>
      </c>
      <c r="E22" s="4" t="n">
        <f aca="false">(LOG(D22,2)-LOG(0.18,2))</f>
        <v>-1.138124383841</v>
      </c>
      <c r="F22" s="4" t="n">
        <f aca="false">(POWER(2, (B22-0.09286412512219)/0.064795419634129+6) - 64) / ((POWER(2,18) - 16) / 117.45)</f>
        <v>0.271873130841026</v>
      </c>
      <c r="G22" s="4" t="n">
        <f aca="false">(LOG(F22,2)-LOG(0.18,2))</f>
        <v>0.59493667063391</v>
      </c>
      <c r="H22" s="0" t="n">
        <f aca="false">IF(B22 &lt; 0.1673609919, (B22-0.09286412512)/6.621943712,EXP(MIN((B22-0.594922711)/0.1110146696,86.4))-0.01)</f>
        <v>0.0685505796667577</v>
      </c>
      <c r="I22" s="4" t="n">
        <f aca="false">(LOG(H22,2)-LOG(0.18,2))</f>
        <v>-1.39275613589265</v>
      </c>
      <c r="J22" s="0" t="n">
        <f aca="false">((POWER(10,B22/0.224282)-1)/155.975327)-0.01</f>
        <v>0.142179997572001</v>
      </c>
      <c r="K22" s="4" t="n">
        <f aca="false">(LOG(J22,2)-LOG(0.18,2))</f>
        <v>-0.340278391200082</v>
      </c>
      <c r="L22" s="0" t="n">
        <f aca="false">IF(B22 &lt; 0.0926837 , (B22-0.0926837)/11.68432, EXP(MIN((B22-0.6682185)/0.1273591,86.4))-0.0109)</f>
        <v>0.0503350465226039</v>
      </c>
      <c r="M22" s="4" t="n">
        <f aca="false">(LOG(L22,2)-LOG(0.18,2))</f>
        <v>-1.83836175373364</v>
      </c>
      <c r="N22" s="0" t="n">
        <f aca="false">POWER(2, B22*17.52-9.72)</f>
        <v>0.0527384872581261</v>
      </c>
      <c r="O22" s="4" t="n">
        <f aca="false">(LOG(N22,2)-LOG(0.18,2))</f>
        <v>-1.77106881166759</v>
      </c>
      <c r="P22" s="0" t="n">
        <f aca="false">IF(B22 &gt; 0.155251141552511 , POWER( 2, B22*17.52-9.72), (B22 - 0.0729055341958355) / 10.5402377416545)</f>
        <v>0.0527384872581261</v>
      </c>
      <c r="Q22" s="4" t="n">
        <f aca="false">(LOG(P22,2)-LOG(0.18,2))</f>
        <v>-1.77106881166759</v>
      </c>
      <c r="R22" s="3" t="n">
        <f aca="false">IF(C22&lt; 0.081 , C22/4.5, POWER((C22 + 0.099)/1.099, 1/0.45))</f>
        <v>0.1007409502217</v>
      </c>
      <c r="S22" s="4" t="n">
        <f aca="false">(LOG(R22,2)-LOG(0.18,2))</f>
        <v>-0.837346662408995</v>
      </c>
      <c r="T22" s="3"/>
    </row>
    <row r="23" customFormat="false" ht="12.8" hidden="false" customHeight="false" outlineLevel="0" collapsed="false">
      <c r="A23" s="0" t="n">
        <f aca="false">A22+32</f>
        <v>352</v>
      </c>
      <c r="B23" s="0" t="n">
        <f aca="false">A23/1024</f>
        <v>0.34375</v>
      </c>
      <c r="C23" s="0" t="n">
        <f aca="false">(A23-64)/876</f>
        <v>0.328767123287671</v>
      </c>
      <c r="D23" s="0" t="n">
        <f aca="false">IF(B23 &lt; 0.1496582 , (B23-0.0926363)/5.3676533, EXP(MIN((B23-0.5696259)/0.1073531,86.4))-0.00937677)</f>
        <v>0.112585155793576</v>
      </c>
      <c r="E23" s="4" t="n">
        <f aca="false">(LOG(D23,2)-LOG(0.18,2))</f>
        <v>-0.676980284063502</v>
      </c>
      <c r="F23" s="4" t="n">
        <f aca="false">(POWER(2, (B23-0.09286412512219)/0.064795419634129+6) - 64) / ((POWER(2,18) - 16) / 117.45)</f>
        <v>0.391178111503084</v>
      </c>
      <c r="G23" s="4" t="n">
        <f aca="false">(LOG(F23,2)-LOG(0.18,2))</f>
        <v>1.1198287395291</v>
      </c>
      <c r="H23" s="0" t="n">
        <f aca="false">IF(B23 &lt; 0.1673609919, (B23-0.09286412512)/6.621943712,EXP(MIN((B23-0.594922711)/0.1110146696,86.4))-0.01)</f>
        <v>0.0940880394191157</v>
      </c>
      <c r="I23" s="4" t="n">
        <f aca="false">(LOG(H23,2)-LOG(0.18,2))</f>
        <v>-0.935913663902414</v>
      </c>
      <c r="J23" s="0" t="n">
        <f aca="false">((POWER(10,B23/0.224282)-1)/155.975327)-0.01</f>
        <v>0.202169921122917</v>
      </c>
      <c r="K23" s="4" t="n">
        <f aca="false">(LOG(J23,2)-LOG(0.18,2))</f>
        <v>0.167571462225174</v>
      </c>
      <c r="L23" s="0" t="n">
        <f aca="false">IF(B23 &lt; 0.0926837 , (B23-0.0926837)/11.68432, EXP(MIN((B23-0.6682185)/0.1273591,86.4))-0.0109)</f>
        <v>0.0673640900263435</v>
      </c>
      <c r="M23" s="4" t="n">
        <f aca="false">(LOG(L23,2)-LOG(0.18,2))</f>
        <v>-1.41794526681489</v>
      </c>
      <c r="N23" s="0" t="n">
        <f aca="false">POWER(2, B23*17.52-9.72)</f>
        <v>0.0770799795981271</v>
      </c>
      <c r="O23" s="4" t="n">
        <f aca="false">(LOG(N23,2)-LOG(0.18,2))</f>
        <v>-1.22356881166759</v>
      </c>
      <c r="P23" s="0" t="n">
        <f aca="false">IF(B23 &gt; 0.155251141552511 , POWER( 2, B23*17.52-9.72), (B23 - 0.0729055341958355) / 10.5402377416545)</f>
        <v>0.0770799795981271</v>
      </c>
      <c r="Q23" s="4" t="n">
        <f aca="false">(LOG(P23,2)-LOG(0.18,2))</f>
        <v>-1.22356881166759</v>
      </c>
      <c r="R23" s="3" t="n">
        <f aca="false">IF(C23&lt; 0.081 , C23/4.5, POWER((C23 + 0.099)/1.099, 1/0.45))</f>
        <v>0.122844272494772</v>
      </c>
      <c r="S23" s="4" t="n">
        <f aca="false">(LOG(R23,2)-LOG(0.18,2))</f>
        <v>-0.551166311663299</v>
      </c>
      <c r="T23" s="3"/>
    </row>
    <row r="24" customFormat="false" ht="12.8" hidden="false" customHeight="false" outlineLevel="0" collapsed="false">
      <c r="A24" s="0" t="n">
        <f aca="false">A23+32</f>
        <v>384</v>
      </c>
      <c r="B24" s="0" t="n">
        <f aca="false">A24/1024</f>
        <v>0.375</v>
      </c>
      <c r="C24" s="0" t="n">
        <f aca="false">(A24-64)/876</f>
        <v>0.365296803652968</v>
      </c>
      <c r="D24" s="0" t="n">
        <f aca="false">IF(B24 &lt; 0.1496582 , (B24-0.0926363)/5.3676533, EXP(MIN((B24-0.5696259)/0.1073531,86.4))-0.00937677)</f>
        <v>0.153795150524161</v>
      </c>
      <c r="E24" s="4" t="n">
        <f aca="false">(LOG(D24,2)-LOG(0.18,2))</f>
        <v>-0.226986893665134</v>
      </c>
      <c r="F24" s="4" t="n">
        <f aca="false">(POWER(2, (B24-0.09286412512219)/0.064795419634129+6) - 64) / ((POWER(2,18) - 16) / 117.45)</f>
        <v>0.557841988909453</v>
      </c>
      <c r="G24" s="4" t="n">
        <f aca="false">(LOG(F24,2)-LOG(0.18,2))</f>
        <v>1.63185962392377</v>
      </c>
      <c r="H24" s="0" t="n">
        <f aca="false">IF(B24 &lt; 0.1673609919, (B24-0.09286412512)/6.621943712,EXP(MIN((B24-0.594922711)/0.1110146696,86.4))-0.01)</f>
        <v>0.127927943957623</v>
      </c>
      <c r="I24" s="4" t="n">
        <f aca="false">(LOG(H24,2)-LOG(0.18,2))</f>
        <v>-0.492665472627019</v>
      </c>
      <c r="J24" s="0" t="n">
        <f aca="false">((POWER(10,B24/0.224282)-1)/155.975327)-0.01</f>
        <v>0.284852083491559</v>
      </c>
      <c r="K24" s="4" t="n">
        <f aca="false">(LOG(J24,2)-LOG(0.18,2))</f>
        <v>0.662216051986237</v>
      </c>
      <c r="L24" s="0" t="n">
        <f aca="false">IF(B24 &lt; 0.0926837 , (B24-0.0926837)/11.68432, EXP(MIN((B24-0.6682185)/0.1273591,86.4))-0.0109)</f>
        <v>0.089128792913394</v>
      </c>
      <c r="M24" s="4" t="n">
        <f aca="false">(LOG(L24,2)-LOG(0.18,2))</f>
        <v>-1.01403343408315</v>
      </c>
      <c r="N24" s="0" t="n">
        <f aca="false">POWER(2, B24*17.52-9.72)</f>
        <v>0.112656307826354</v>
      </c>
      <c r="O24" s="4" t="n">
        <f aca="false">(LOG(N24,2)-LOG(0.18,2))</f>
        <v>-0.676068811667588</v>
      </c>
      <c r="P24" s="0" t="n">
        <f aca="false">IF(B24 &gt; 0.155251141552511 , POWER( 2, B24*17.52-9.72), (B24 - 0.0729055341958355) / 10.5402377416545)</f>
        <v>0.112656307826354</v>
      </c>
      <c r="Q24" s="4" t="n">
        <f aca="false">(LOG(P24,2)-LOG(0.18,2))</f>
        <v>-0.676068811667588</v>
      </c>
      <c r="R24" s="3" t="n">
        <f aca="false">IF(C24&lt; 0.081 , C24/4.5, POWER((C24 + 0.099)/1.099, 1/0.45))</f>
        <v>0.147380492417085</v>
      </c>
      <c r="S24" s="4" t="n">
        <f aca="false">(LOG(R24,2)-LOG(0.18,2))</f>
        <v>-0.288451327546757</v>
      </c>
      <c r="T24" s="3"/>
    </row>
    <row r="25" customFormat="false" ht="12.8" hidden="false" customHeight="false" outlineLevel="0" collapsed="false">
      <c r="A25" s="0" t="n">
        <f aca="false">A24+32</f>
        <v>416</v>
      </c>
      <c r="B25" s="0" t="n">
        <f aca="false">A25/1024</f>
        <v>0.40625</v>
      </c>
      <c r="C25" s="0" t="n">
        <f aca="false">(A25-64)/876</f>
        <v>0.401826484018265</v>
      </c>
      <c r="D25" s="0" t="n">
        <f aca="false">IF(B25 &lt; 0.1496582 , (B25-0.0926363)/5.3676533, EXP(MIN((B25-0.5696259)/0.1073531,86.4))-0.00937677)</f>
        <v>0.208929684857124</v>
      </c>
      <c r="E25" s="4" t="n">
        <f aca="false">(LOG(D25,2)-LOG(0.18,2))</f>
        <v>0.215020579405039</v>
      </c>
      <c r="F25" s="4" t="n">
        <f aca="false">(POWER(2, (B25-0.09286412512219)/0.064795419634129+6) - 64) / ((POWER(2,18) - 16) / 117.45)</f>
        <v>0.790664188602904</v>
      </c>
      <c r="G25" s="4" t="n">
        <f aca="false">(LOG(F25,2)-LOG(0.18,2))</f>
        <v>2.13506817587303</v>
      </c>
      <c r="H25" s="0" t="n">
        <f aca="false">IF(B25 &lt; 0.1673609919, (B25-0.09286412512)/6.621943712,EXP(MIN((B25-0.594922711)/0.1110146696,86.4))-0.01)</f>
        <v>0.172769488507471</v>
      </c>
      <c r="I25" s="4" t="n">
        <f aca="false">(LOG(H25,2)-LOG(0.18,2))</f>
        <v>-0.0591484498501051</v>
      </c>
      <c r="J25" s="0" t="n">
        <f aca="false">((POWER(10,B25/0.224282)-1)/155.975327)-0.01</f>
        <v>0.398810221280351</v>
      </c>
      <c r="K25" s="4" t="n">
        <f aca="false">(LOG(J25,2)-LOG(0.18,2))</f>
        <v>1.14770547911271</v>
      </c>
      <c r="L25" s="0" t="n">
        <f aca="false">IF(B25 &lt; 0.0926837 , (B25-0.0926837)/11.68432, EXP(MIN((B25-0.6682185)/0.1273591,86.4))-0.0109)</f>
        <v>0.116946109350313</v>
      </c>
      <c r="M25" s="4" t="n">
        <f aca="false">(LOG(L25,2)-LOG(0.18,2))</f>
        <v>-0.622153040712212</v>
      </c>
      <c r="N25" s="0" t="n">
        <f aca="false">POWER(2, B25*17.52-9.72)</f>
        <v>0.164652919723587</v>
      </c>
      <c r="O25" s="4" t="n">
        <f aca="false">(LOG(N25,2)-LOG(0.18,2))</f>
        <v>-0.128568811667589</v>
      </c>
      <c r="P25" s="0" t="n">
        <f aca="false">IF(B25 &gt; 0.155251141552511 , POWER( 2, B25*17.52-9.72), (B25 - 0.0729055341958355) / 10.5402377416545)</f>
        <v>0.164652919723587</v>
      </c>
      <c r="Q25" s="4" t="n">
        <f aca="false">(LOG(P25,2)-LOG(0.18,2))</f>
        <v>-0.128568811667589</v>
      </c>
      <c r="R25" s="3" t="n">
        <f aca="false">IF(C25&lt; 0.081 , C25/4.5, POWER((C25 + 0.099)/1.099, 1/0.45))</f>
        <v>0.174394358361825</v>
      </c>
      <c r="S25" s="4" t="n">
        <f aca="false">(LOG(R25,2)-LOG(0.18,2))</f>
        <v>-0.0456435367099921</v>
      </c>
      <c r="T25" s="3"/>
    </row>
    <row r="26" customFormat="false" ht="12.8" hidden="false" customHeight="false" outlineLevel="0" collapsed="false">
      <c r="A26" s="0" t="n">
        <f aca="false">A25+32</f>
        <v>448</v>
      </c>
      <c r="B26" s="0" t="n">
        <f aca="false">A26/1024</f>
        <v>0.4375</v>
      </c>
      <c r="C26" s="0" t="n">
        <f aca="false">(A26-64)/876</f>
        <v>0.438356164383562</v>
      </c>
      <c r="D26" s="0" t="n">
        <f aca="false">IF(B26 &lt; 0.1496582 , (B26-0.0926363)/5.3676533, EXP(MIN((B26-0.5696259)/0.1073531,86.4))-0.00937677)</f>
        <v>0.282693753403743</v>
      </c>
      <c r="E26" s="4" t="n">
        <f aca="false">(LOG(D26,2)-LOG(0.18,2))</f>
        <v>0.651243098181139</v>
      </c>
      <c r="F26" s="4" t="n">
        <f aca="false">(POWER(2, (B26-0.09286412512219)/0.064795419634129+6) - 64) / ((POWER(2,18) - 16) / 117.45)</f>
        <v>1.1159066917395</v>
      </c>
      <c r="G26" s="4" t="n">
        <f aca="false">(LOG(F26,2)-LOG(0.18,2))</f>
        <v>2.63214758736996</v>
      </c>
      <c r="H26" s="0" t="n">
        <f aca="false">IF(B26 &lt; 0.1673609919, (B26-0.09286412512)/6.621943712,EXP(MIN((B26-0.594922711)/0.1110146696,86.4))-0.01)</f>
        <v>0.232189399557394</v>
      </c>
      <c r="I26" s="4" t="n">
        <f aca="false">(LOG(H26,2)-LOG(0.18,2))</f>
        <v>0.367305201931589</v>
      </c>
      <c r="J26" s="0" t="n">
        <f aca="false">((POWER(10,B26/0.224282)-1)/155.975327)-0.01</f>
        <v>0.555875019735775</v>
      </c>
      <c r="K26" s="4" t="n">
        <f aca="false">(LOG(J26,2)-LOG(0.18,2))</f>
        <v>1.62676364424325</v>
      </c>
      <c r="L26" s="0" t="n">
        <f aca="false">IF(B26 &lt; 0.0926837 , (B26-0.0926837)/11.68432, EXP(MIN((B26-0.6682185)/0.1273591,86.4))-0.0109)</f>
        <v>0.152499229361526</v>
      </c>
      <c r="M26" s="4" t="n">
        <f aca="false">(LOG(L26,2)-LOG(0.18,2))</f>
        <v>-0.239194954365422</v>
      </c>
      <c r="N26" s="0" t="n">
        <f aca="false">POWER(2, B26*17.52-9.72)</f>
        <v>0.240648610775438</v>
      </c>
      <c r="O26" s="4" t="n">
        <f aca="false">(LOG(N26,2)-LOG(0.18,2))</f>
        <v>0.418931188332412</v>
      </c>
      <c r="P26" s="0" t="n">
        <f aca="false">IF(B26 &gt; 0.155251141552511 , POWER( 2, B26*17.52-9.72), (B26 - 0.0729055341958355) / 10.5402377416545)</f>
        <v>0.240648610775438</v>
      </c>
      <c r="Q26" s="4" t="n">
        <f aca="false">(LOG(P26,2)-LOG(0.18,2))</f>
        <v>0.418931188332412</v>
      </c>
      <c r="R26" s="3" t="n">
        <f aca="false">IF(C26&lt; 0.081 , C26/4.5, POWER((C26 + 0.099)/1.099, 1/0.45))</f>
        <v>0.203927954009942</v>
      </c>
      <c r="S26" s="4" t="n">
        <f aca="false">(LOG(R26,2)-LOG(0.18,2))</f>
        <v>0.180062643921066</v>
      </c>
      <c r="T26" s="3"/>
    </row>
    <row r="27" customFormat="false" ht="12.8" hidden="false" customHeight="false" outlineLevel="0" collapsed="false">
      <c r="A27" s="0" t="n">
        <f aca="false">A26+32</f>
        <v>480</v>
      </c>
      <c r="B27" s="0" t="n">
        <f aca="false">A27/1024</f>
        <v>0.46875</v>
      </c>
      <c r="C27" s="0" t="n">
        <f aca="false">(A27-64)/876</f>
        <v>0.474885844748858</v>
      </c>
      <c r="D27" s="0" t="n">
        <f aca="false">IF(B27 &lt; 0.1496582 , (B27-0.0926363)/5.3676533, EXP(MIN((B27-0.5696259)/0.1073531,86.4))-0.00937677)</f>
        <v>0.38138213219172</v>
      </c>
      <c r="E27" s="4" t="n">
        <f aca="false">(LOG(D27,2)-LOG(0.18,2))</f>
        <v>1.0832403482068</v>
      </c>
      <c r="F27" s="4" t="n">
        <f aca="false">(POWER(2, (B27-0.09286412512219)/0.064795419634129+6) - 64) / ((POWER(2,18) - 16) / 117.45)</f>
        <v>1.57025634562059</v>
      </c>
      <c r="G27" s="4" t="n">
        <f aca="false">(LOG(F27,2)-LOG(0.18,2))</f>
        <v>3.12493128781016</v>
      </c>
      <c r="H27" s="0" t="n">
        <f aca="false">IF(B27 &lt; 0.1673609919, (B27-0.09286412512)/6.621943712,EXP(MIN((B27-0.594922711)/0.1110146696,86.4))-0.01)</f>
        <v>0.310927227717078</v>
      </c>
      <c r="I27" s="4" t="n">
        <f aca="false">(LOG(H27,2)-LOG(0.18,2))</f>
        <v>0.788580051624294</v>
      </c>
      <c r="J27" s="0" t="n">
        <f aca="false">((POWER(10,B27/0.224282)-1)/155.975327)-0.01</f>
        <v>0.772352327916826</v>
      </c>
      <c r="K27" s="4" t="n">
        <f aca="false">(LOG(J27,2)-LOG(0.18,2))</f>
        <v>2.10126221267861</v>
      </c>
      <c r="L27" s="0" t="n">
        <f aca="false">IF(B27 &lt; 0.0926837 , (B27-0.0926837)/11.68432, EXP(MIN((B27-0.6682185)/0.1273591,86.4))-0.0109)</f>
        <v>0.197939426491903</v>
      </c>
      <c r="M27" s="4" t="n">
        <f aca="false">(LOG(L27,2)-LOG(0.18,2))</f>
        <v>0.137062097134772</v>
      </c>
      <c r="N27" s="0" t="n">
        <f aca="false">POWER(2, B27*17.52-9.72)</f>
        <v>0.351720175781687</v>
      </c>
      <c r="O27" s="4" t="n">
        <f aca="false">(LOG(N27,2)-LOG(0.18,2))</f>
        <v>0.966431188332412</v>
      </c>
      <c r="P27" s="0" t="n">
        <f aca="false">IF(B27 &gt; 0.155251141552511 , POWER( 2, B27*17.52-9.72), (B27 - 0.0729055341958355) / 10.5402377416545)</f>
        <v>0.351720175781687</v>
      </c>
      <c r="Q27" s="4" t="n">
        <f aca="false">(LOG(P27,2)-LOG(0.18,2))</f>
        <v>0.966431188332412</v>
      </c>
      <c r="R27" s="3" t="n">
        <f aca="false">IF(C27&lt; 0.081 , C27/4.5, POWER((C27 + 0.099)/1.099, 1/0.45))</f>
        <v>0.236021035708506</v>
      </c>
      <c r="S27" s="4" t="n">
        <f aca="false">(LOG(R27,2)-LOG(0.18,2))</f>
        <v>0.39091854099782</v>
      </c>
      <c r="T27" s="3"/>
    </row>
    <row r="28" customFormat="false" ht="12.8" hidden="false" customHeight="false" outlineLevel="0" collapsed="false">
      <c r="A28" s="0" t="n">
        <f aca="false">A27+32</f>
        <v>512</v>
      </c>
      <c r="B28" s="0" t="n">
        <f aca="false">A28/1024</f>
        <v>0.5</v>
      </c>
      <c r="C28" s="0" t="n">
        <f aca="false">(A28-64)/876</f>
        <v>0.511415525114155</v>
      </c>
      <c r="D28" s="0" t="n">
        <f aca="false">IF(B28 &lt; 0.1496582 , (B28-0.0926363)/5.3676533, EXP(MIN((B28-0.5696259)/0.1073531,86.4))-0.00937677)</f>
        <v>0.513416553552902</v>
      </c>
      <c r="E28" s="4" t="n">
        <f aca="false">(LOG(D28,2)-LOG(0.18,2))</f>
        <v>1.51213290541541</v>
      </c>
      <c r="F28" s="4" t="n">
        <f aca="false">(POWER(2, (B28-0.09286412512219)/0.064795419634129+6) - 64) / ((POWER(2,18) - 16) / 117.45)</f>
        <v>2.20496308287375</v>
      </c>
      <c r="G28" s="4" t="n">
        <f aca="false">(LOG(F28,2)-LOG(0.18,2))</f>
        <v>3.61468568964771</v>
      </c>
      <c r="H28" s="0" t="n">
        <f aca="false">IF(B28 &lt; 0.1673609919, (B28-0.09286412512)/6.621943712,EXP(MIN((B28-0.594922711)/0.1110146696,86.4))-0.01)</f>
        <v>0.415263391702499</v>
      </c>
      <c r="I28" s="4" t="n">
        <f aca="false">(LOG(H28,2)-LOG(0.18,2))</f>
        <v>1.20602978741538</v>
      </c>
      <c r="J28" s="0" t="n">
        <f aca="false">((POWER(10,B28/0.224282)-1)/155.975327)-0.01</f>
        <v>1.07071596775312</v>
      </c>
      <c r="K28" s="4" t="n">
        <f aca="false">(LOG(J28,2)-LOG(0.18,2))</f>
        <v>2.57250701084824</v>
      </c>
      <c r="L28" s="0" t="n">
        <f aca="false">IF(B28 &lt; 0.0926837 , (B28-0.0926837)/11.68432, EXP(MIN((B28-0.6682185)/0.1273591,86.4))-0.0109)</f>
        <v>0.256016228600869</v>
      </c>
      <c r="M28" s="4" t="n">
        <f aca="false">(LOG(L28,2)-LOG(0.18,2))</f>
        <v>0.508238357498133</v>
      </c>
      <c r="N28" s="0" t="n">
        <f aca="false">POWER(2, B28*17.52-9.72)</f>
        <v>0.514056913328033</v>
      </c>
      <c r="O28" s="4" t="n">
        <f aca="false">(LOG(N28,2)-LOG(0.18,2))</f>
        <v>1.51393118833241</v>
      </c>
      <c r="P28" s="0" t="n">
        <f aca="false">IF(B28 &gt; 0.155251141552511 , POWER( 2, B28*17.52-9.72), (B28 - 0.0729055341958355) / 10.5402377416545)</f>
        <v>0.514056913328033</v>
      </c>
      <c r="Q28" s="4" t="n">
        <f aca="false">(LOG(P28,2)-LOG(0.18,2))</f>
        <v>1.51393118833241</v>
      </c>
      <c r="R28" s="3" t="n">
        <f aca="false">IF(C28&lt; 0.081 , C28/4.5, POWER((C28 + 0.099)/1.099, 1/0.45))</f>
        <v>0.270711307456119</v>
      </c>
      <c r="S28" s="4" t="n">
        <f aca="false">(LOG(R28,2)-LOG(0.18,2))</f>
        <v>0.588758242801275</v>
      </c>
      <c r="T28" s="3"/>
    </row>
    <row r="29" customFormat="false" ht="12.8" hidden="false" customHeight="false" outlineLevel="0" collapsed="false">
      <c r="A29" s="0" t="n">
        <f aca="false">A28+32</f>
        <v>544</v>
      </c>
      <c r="B29" s="0" t="n">
        <f aca="false">A29/1024</f>
        <v>0.53125</v>
      </c>
      <c r="C29" s="0" t="n">
        <f aca="false">(A29-64)/876</f>
        <v>0.547945205479452</v>
      </c>
      <c r="D29" s="0" t="n">
        <f aca="false">IF(B29 &lt; 0.1496582 , (B29-0.0926363)/5.3676533, EXP(MIN((B29-0.5696259)/0.1073531,86.4))-0.00937677)</f>
        <v>0.69006438826539</v>
      </c>
      <c r="E29" s="4" t="n">
        <f aca="false">(LOG(D29,2)-LOG(0.18,2))</f>
        <v>1.93873407605649</v>
      </c>
      <c r="F29" s="4" t="n">
        <f aca="false">(POWER(2, (B29-0.09286412512219)/0.064795419634129+6) - 64) / ((POWER(2,18) - 16) / 117.45)</f>
        <v>3.09162083395452</v>
      </c>
      <c r="G29" s="4" t="n">
        <f aca="false">(LOG(F29,2)-LOG(0.18,2))</f>
        <v>4.1022945818137</v>
      </c>
      <c r="H29" s="0" t="n">
        <f aca="false">IF(B29 &lt; 0.1673609919, (B29-0.09286412512)/6.621943712,EXP(MIN((B29-0.594922711)/0.1110146696,86.4))-0.01)</f>
        <v>0.553520127627643</v>
      </c>
      <c r="I29" s="4" t="n">
        <f aca="false">(LOG(H29,2)-LOG(0.18,2))</f>
        <v>1.62063887206095</v>
      </c>
      <c r="J29" s="0" t="n">
        <f aca="false">((POWER(10,B29/0.224282)-1)/155.975327)-0.01</f>
        <v>1.48194087776496</v>
      </c>
      <c r="K29" s="4" t="n">
        <f aca="false">(LOG(J29,2)-LOG(0.18,2))</f>
        <v>3.04141908060726</v>
      </c>
      <c r="L29" s="0" t="n">
        <f aca="false">IF(B29 &lt; 0.0926837 , (B29-0.0926837)/11.68432, EXP(MIN((B29-0.6682185)/0.1273591,86.4))-0.0109)</f>
        <v>0.330243788255298</v>
      </c>
      <c r="M29" s="4" t="n">
        <f aca="false">(LOG(L29,2)-LOG(0.18,2))</f>
        <v>0.875534518694416</v>
      </c>
      <c r="N29" s="0" t="n">
        <f aca="false">POWER(2, B29*17.52-9.72)</f>
        <v>0.751320306129859</v>
      </c>
      <c r="O29" s="4" t="n">
        <f aca="false">(LOG(N29,2)-LOG(0.18,2))</f>
        <v>2.06143118833241</v>
      </c>
      <c r="P29" s="0" t="n">
        <f aca="false">IF(B29 &gt; 0.155251141552511 , POWER( 2, B29*17.52-9.72), (B29 - 0.0729055341958355) / 10.5402377416545)</f>
        <v>0.751320306129859</v>
      </c>
      <c r="Q29" s="4" t="n">
        <f aca="false">(LOG(P29,2)-LOG(0.18,2))</f>
        <v>2.06143118833241</v>
      </c>
      <c r="R29" s="3" t="n">
        <f aca="false">IF(C29&lt; 0.081 , C29/4.5, POWER((C29 + 0.099)/1.099, 1/0.45))</f>
        <v>0.308034648235449</v>
      </c>
      <c r="S29" s="4" t="n">
        <f aca="false">(LOG(R29,2)-LOG(0.18,2))</f>
        <v>0.775095730164097</v>
      </c>
      <c r="T29" s="3"/>
    </row>
    <row r="30" customFormat="false" ht="12.8" hidden="false" customHeight="false" outlineLevel="0" collapsed="false">
      <c r="A30" s="0" t="n">
        <f aca="false">A29+32</f>
        <v>576</v>
      </c>
      <c r="B30" s="0" t="n">
        <f aca="false">A30/1024</f>
        <v>0.5625</v>
      </c>
      <c r="C30" s="0" t="n">
        <f aca="false">(A30-64)/876</f>
        <v>0.584474885844749</v>
      </c>
      <c r="D30" s="0" t="n">
        <f aca="false">IF(B30 &lt; 0.1496582 , (B30-0.0926363)/5.3676533, EXP(MIN((B30-0.5696259)/0.1073531,86.4))-0.00937677)</f>
        <v>0.926400164852395</v>
      </c>
      <c r="E30" s="4" t="n">
        <f aca="false">(LOG(D30,2)-LOG(0.18,2))</f>
        <v>2.363638603499</v>
      </c>
      <c r="F30" s="4" t="n">
        <f aca="false">(POWER(2, (B30-0.09286412512219)/0.064795419634129+6) - 64) / ((POWER(2,18) - 16) / 117.45)</f>
        <v>4.33024321088708</v>
      </c>
      <c r="G30" s="4" t="n">
        <f aca="false">(LOG(F30,2)-LOG(0.18,2))</f>
        <v>4.58837924545227</v>
      </c>
      <c r="H30" s="0" t="n">
        <f aca="false">IF(B30 &lt; 0.1673609919, (B30-0.09286412512)/6.621943712,EXP(MIN((B30-0.594922711)/0.1110146696,86.4))-0.01)</f>
        <v>0.736725301160242</v>
      </c>
      <c r="I30" s="4" t="n">
        <f aca="false">(LOG(H30,2)-LOG(0.18,2))</f>
        <v>2.03312988301091</v>
      </c>
      <c r="J30" s="0" t="n">
        <f aca="false">((POWER(10,B30/0.224282)-1)/155.975327)-0.01</f>
        <v>2.0487188092416</v>
      </c>
      <c r="K30" s="4" t="n">
        <f aca="false">(LOG(J30,2)-LOG(0.18,2))</f>
        <v>3.50865317348631</v>
      </c>
      <c r="L30" s="0" t="n">
        <f aca="false">IF(B30 &lt; 0.0926837 , (B30-0.0926837)/11.68432, EXP(MIN((B30-0.6682185)/0.1273591,86.4))-0.0109)</f>
        <v>0.42511351957959</v>
      </c>
      <c r="M30" s="4" t="n">
        <f aca="false">(LOG(L30,2)-LOG(0.18,2))</f>
        <v>1.23985123414475</v>
      </c>
      <c r="N30" s="0" t="n">
        <f aca="false">POWER(2, B30*17.52-9.72)</f>
        <v>1.09809281378705</v>
      </c>
      <c r="O30" s="4" t="n">
        <f aca="false">(LOG(N30,2)-LOG(0.18,2))</f>
        <v>2.60893118833241</v>
      </c>
      <c r="P30" s="0" t="n">
        <f aca="false">IF(B30 &gt; 0.155251141552511 , POWER( 2, B30*17.52-9.72), (B30 - 0.0729055341958355) / 10.5402377416545)</f>
        <v>1.09809281378705</v>
      </c>
      <c r="Q30" s="4" t="n">
        <f aca="false">(LOG(P30,2)-LOG(0.18,2))</f>
        <v>2.60893118833241</v>
      </c>
      <c r="R30" s="3" t="n">
        <f aca="false">IF(C30&lt; 0.081 , C30/4.5, POWER((C30 + 0.099)/1.099, 1/0.45))</f>
        <v>0.348025302273923</v>
      </c>
      <c r="S30" s="4" t="n">
        <f aca="false">(LOG(R30,2)-LOG(0.18,2))</f>
        <v>0.951195290720589</v>
      </c>
      <c r="T30" s="3"/>
    </row>
    <row r="31" customFormat="false" ht="12.8" hidden="false" customHeight="false" outlineLevel="0" collapsed="false">
      <c r="A31" s="0" t="n">
        <f aca="false">A30+32</f>
        <v>608</v>
      </c>
      <c r="B31" s="0" t="n">
        <f aca="false">A31/1024</f>
        <v>0.59375</v>
      </c>
      <c r="C31" s="0" t="n">
        <f aca="false">(A31-64)/876</f>
        <v>0.621004566210046</v>
      </c>
      <c r="D31" s="0" t="n">
        <f aca="false">IF(B31 &lt; 0.1496582 , (B31-0.0926363)/5.3676533, EXP(MIN((B31-0.5696259)/0.1073531,86.4))-0.00937677)</f>
        <v>1.24259197884146</v>
      </c>
      <c r="E31" s="4" t="n">
        <f aca="false">(LOG(D31,2)-LOG(0.18,2))</f>
        <v>2.78728383489428</v>
      </c>
      <c r="F31" s="4" t="n">
        <f aca="false">(POWER(2, (B31-0.09286412512219)/0.064795419634129+6) - 64) / ((POWER(2,18) - 16) / 117.45)</f>
        <v>6.06054488677952</v>
      </c>
      <c r="G31" s="4" t="n">
        <f aca="false">(LOG(F31,2)-LOG(0.18,2))</f>
        <v>5.07337869657112</v>
      </c>
      <c r="H31" s="0" t="n">
        <f aca="false">IF(B31 &lt; 0.1673609919, (B31-0.09286412512)/6.621943712,EXP(MIN((B31-0.594922711)/0.1110146696,86.4))-0.01)</f>
        <v>0.979492030640116</v>
      </c>
      <c r="I31" s="4" t="n">
        <f aca="false">(LOG(H31,2)-LOG(0.18,2))</f>
        <v>2.44403684790549</v>
      </c>
      <c r="J31" s="0" t="n">
        <f aca="false">((POWER(10,B31/0.224282)-1)/155.975327)-0.01</f>
        <v>2.82989041579548</v>
      </c>
      <c r="K31" s="4" t="n">
        <f aca="false">(LOG(J31,2)-LOG(0.18,2))</f>
        <v>3.97467737578906</v>
      </c>
      <c r="L31" s="0" t="n">
        <f aca="false">IF(B31 &lt; 0.0926837 , (B31-0.0926837)/11.68432, EXP(MIN((B31-0.6682185)/0.1273591,86.4))-0.0109)</f>
        <v>0.54636586794514</v>
      </c>
      <c r="M31" s="4" t="n">
        <f aca="false">(LOG(L31,2)-LOG(0.18,2))</f>
        <v>1.60187045319978</v>
      </c>
      <c r="N31" s="0" t="n">
        <f aca="false">POWER(2, B31*17.52-9.72)</f>
        <v>1.60491845868245</v>
      </c>
      <c r="O31" s="4" t="n">
        <f aca="false">(LOG(N31,2)-LOG(0.18,2))</f>
        <v>3.15643118833241</v>
      </c>
      <c r="P31" s="0" t="n">
        <f aca="false">IF(B31 &gt; 0.155251141552511 , POWER( 2, B31*17.52-9.72), (B31 - 0.0729055341958355) / 10.5402377416545)</f>
        <v>1.60491845868245</v>
      </c>
      <c r="Q31" s="4" t="n">
        <f aca="false">(LOG(P31,2)-LOG(0.18,2))</f>
        <v>3.15643118833241</v>
      </c>
      <c r="R31" s="3" t="n">
        <f aca="false">IF(C31&lt; 0.081 , C31/4.5, POWER((C31 + 0.099)/1.099, 1/0.45))</f>
        <v>0.390716040004861</v>
      </c>
      <c r="S31" s="4" t="n">
        <f aca="false">(LOG(R31,2)-LOG(0.18,2))</f>
        <v>1.11812357691765</v>
      </c>
      <c r="T31" s="3"/>
    </row>
    <row r="32" customFormat="false" ht="12.8" hidden="false" customHeight="false" outlineLevel="0" collapsed="false">
      <c r="A32" s="0" t="n">
        <f aca="false">A31+32</f>
        <v>640</v>
      </c>
      <c r="B32" s="0" t="n">
        <f aca="false">A32/1024</f>
        <v>0.625</v>
      </c>
      <c r="C32" s="0" t="n">
        <f aca="false">(A32-64)/876</f>
        <v>0.657534246575342</v>
      </c>
      <c r="D32" s="0" t="n">
        <f aca="false">IF(B32 &lt; 0.1496582 , (B32-0.0926363)/5.3676533, EXP(MIN((B32-0.5696259)/0.1073531,86.4))-0.00937677)</f>
        <v>1.66562256979768</v>
      </c>
      <c r="E32" s="4" t="n">
        <f aca="false">(LOG(D32,2)-LOG(0.18,2))</f>
        <v>3.2099927112626</v>
      </c>
      <c r="F32" s="4" t="n">
        <f aca="false">(POWER(2, (B32-0.09286412512219)/0.064795419634129+6) - 64) / ((POWER(2,18) - 16) / 117.45)</f>
        <v>8.47770119313549</v>
      </c>
      <c r="G32" s="4" t="n">
        <f aca="false">(LOG(F32,2)-LOG(0.18,2))</f>
        <v>5.5576043060844</v>
      </c>
      <c r="H32" s="0" t="n">
        <f aca="false">IF(B32 &lt; 0.1673609919, (B32-0.09286412512)/6.621943712,EXP(MIN((B32-0.594922711)/0.1110146696,86.4))-0.01)</f>
        <v>1.30118428313465</v>
      </c>
      <c r="I32" s="4" t="n">
        <f aca="false">(LOG(H32,2)-LOG(0.18,2))</f>
        <v>2.85375648977073</v>
      </c>
      <c r="J32" s="0" t="n">
        <f aca="false">((POWER(10,B32/0.224282)-1)/155.975327)-0.01</f>
        <v>3.90655385838249</v>
      </c>
      <c r="K32" s="4" t="n">
        <f aca="false">(LOG(J32,2)-LOG(0.18,2))</f>
        <v>4.43982769262518</v>
      </c>
      <c r="L32" s="0" t="n">
        <f aca="false">IF(B32 &lt; 0.0926837 , (B32-0.0926837)/11.68432, EXP(MIN((B32-0.6682185)/0.1273591,86.4))-0.0109)</f>
        <v>0.701337656933395</v>
      </c>
      <c r="M32" s="4" t="n">
        <f aca="false">(LOG(L32,2)-LOG(0.18,2))</f>
        <v>1.96211228618226</v>
      </c>
      <c r="N32" s="0" t="n">
        <f aca="false">POWER(2, B32*17.52-9.72)</f>
        <v>2.34566989846376</v>
      </c>
      <c r="O32" s="4" t="n">
        <f aca="false">(LOG(N32,2)-LOG(0.18,2))</f>
        <v>3.70393118833241</v>
      </c>
      <c r="P32" s="0" t="n">
        <f aca="false">IF(B32 &gt; 0.155251141552511 , POWER( 2, B32*17.52-9.72), (B32 - 0.0729055341958355) / 10.5402377416545)</f>
        <v>2.34566989846376</v>
      </c>
      <c r="Q32" s="4" t="n">
        <f aca="false">(LOG(P32,2)-LOG(0.18,2))</f>
        <v>3.70393118833241</v>
      </c>
      <c r="R32" s="3" t="n">
        <f aca="false">IF(C32&lt; 0.081 , C32/4.5, POWER((C32 + 0.099)/1.099, 1/0.45))</f>
        <v>0.436138295547423</v>
      </c>
      <c r="S32" s="4" t="n">
        <f aca="false">(LOG(R32,2)-LOG(0.18,2))</f>
        <v>1.27678876666828</v>
      </c>
      <c r="T32" s="3"/>
    </row>
    <row r="33" customFormat="false" ht="12.8" hidden="false" customHeight="false" outlineLevel="0" collapsed="false">
      <c r="A33" s="0" t="n">
        <f aca="false">A32+32</f>
        <v>672</v>
      </c>
      <c r="B33" s="0" t="n">
        <f aca="false">A33/1024</f>
        <v>0.65625</v>
      </c>
      <c r="C33" s="0" t="n">
        <f aca="false">(A33-64)/876</f>
        <v>0.694063926940639</v>
      </c>
      <c r="D33" s="0" t="n">
        <f aca="false">IF(B33 &lt; 0.1496582 , (B33-0.0926363)/5.3676533, EXP(MIN((B33-0.5696259)/0.1073531,86.4))-0.00937677)</f>
        <v>2.23159193702156</v>
      </c>
      <c r="E33" s="4" t="n">
        <f aca="false">(LOG(D33,2)-LOG(0.18,2))</f>
        <v>3.6320044322302</v>
      </c>
      <c r="F33" s="4" t="n">
        <f aca="false">(POWER(2, (B33-0.09286412512219)/0.064795419634129+6) - 64) / ((POWER(2,18) - 16) / 117.45)</f>
        <v>11.8543635929699</v>
      </c>
      <c r="G33" s="4" t="n">
        <f aca="false">(LOG(F33,2)-LOG(0.18,2))</f>
        <v>6.0412774963635</v>
      </c>
      <c r="H33" s="0" t="n">
        <f aca="false">IF(B33 &lt; 0.1673609919, (B33-0.09286412512)/6.621943712,EXP(MIN((B33-0.594922711)/0.1110146696,86.4))-0.01)</f>
        <v>1.72746141565906</v>
      </c>
      <c r="I33" s="4" t="n">
        <f aca="false">(LOG(H33,2)-LOG(0.18,2))</f>
        <v>3.26258467546752</v>
      </c>
      <c r="J33" s="0" t="n">
        <f aca="false">((POWER(10,B33/0.224282)-1)/155.975327)-0.01</f>
        <v>5.3904840971134</v>
      </c>
      <c r="K33" s="4" t="n">
        <f aca="false">(LOG(J33,2)-LOG(0.18,2))</f>
        <v>4.90434602961139</v>
      </c>
      <c r="L33" s="0" t="n">
        <f aca="false">IF(B33 &lt; 0.0926837 , (B33-0.0926837)/11.68432, EXP(MIN((B33-0.6682185)/0.1273591,86.4))-0.0109)</f>
        <v>0.899406030090313</v>
      </c>
      <c r="M33" s="4" t="n">
        <f aca="false">(LOG(L33,2)-LOG(0.18,2))</f>
        <v>2.32097565006953</v>
      </c>
      <c r="N33" s="0" t="n">
        <f aca="false">POWER(2, B33*17.52-9.72)</f>
        <v>3.4283157769124</v>
      </c>
      <c r="O33" s="4" t="n">
        <f aca="false">(LOG(N33,2)-LOG(0.18,2))</f>
        <v>4.25143118833241</v>
      </c>
      <c r="P33" s="0" t="n">
        <f aca="false">IF(B33 &gt; 0.155251141552511 , POWER( 2, B33*17.52-9.72), (B33 - 0.0729055341958355) / 10.5402377416545)</f>
        <v>3.4283157769124</v>
      </c>
      <c r="Q33" s="4" t="n">
        <f aca="false">(LOG(P33,2)-LOG(0.18,2))</f>
        <v>4.25143118833241</v>
      </c>
      <c r="R33" s="3" t="n">
        <f aca="false">IF(C33&lt; 0.081 , C33/4.5, POWER((C33 + 0.099)/1.099, 1/0.45))</f>
        <v>0.4843222851345</v>
      </c>
      <c r="S33" s="4" t="n">
        <f aca="false">(LOG(R33,2)-LOG(0.18,2))</f>
        <v>1.42797048067809</v>
      </c>
      <c r="T33" s="3"/>
    </row>
    <row r="34" customFormat="false" ht="12.8" hidden="false" customHeight="false" outlineLevel="0" collapsed="false">
      <c r="A34" s="0" t="n">
        <f aca="false">A33+32</f>
        <v>704</v>
      </c>
      <c r="B34" s="0" t="n">
        <f aca="false">A34/1024</f>
        <v>0.6875</v>
      </c>
      <c r="C34" s="0" t="n">
        <f aca="false">(A34-64)/876</f>
        <v>0.730593607305936</v>
      </c>
      <c r="D34" s="0" t="n">
        <f aca="false">IF(B34 &lt; 0.1496582 , (B34-0.0926363)/5.3676533, EXP(MIN((B34-0.5696259)/0.1073531,86.4))-0.00937677)</f>
        <v>2.98879799134438</v>
      </c>
      <c r="E34" s="4" t="n">
        <f aca="false">(LOG(D34,2)-LOG(0.18,2))</f>
        <v>4.05349657891337</v>
      </c>
      <c r="F34" s="4" t="n">
        <f aca="false">(POWER(2, (B34-0.09286412512219)/0.064795419634129+6) - 64) / ((POWER(2,18) - 16) / 117.45)</f>
        <v>16.5714143407738</v>
      </c>
      <c r="G34" s="4" t="n">
        <f aca="false">(LOG(F34,2)-LOG(0.18,2))</f>
        <v>6.52455602249267</v>
      </c>
      <c r="H34" s="0" t="n">
        <f aca="false">IF(B34 &lt; 0.1673609919, (B34-0.09286412512)/6.621943712,EXP(MIN((B34-0.594922711)/0.1110146696,86.4))-0.01)</f>
        <v>2.29232485984884</v>
      </c>
      <c r="I34" s="4" t="n">
        <f aca="false">(LOG(H34,2)-LOG(0.18,2))</f>
        <v>3.67074270035131</v>
      </c>
      <c r="J34" s="0" t="n">
        <f aca="false">((POWER(10,B34/0.224282)-1)/155.975327)-0.01</f>
        <v>7.43573692758833</v>
      </c>
      <c r="K34" s="4" t="n">
        <f aca="false">(LOG(J34,2)-LOG(0.18,2))</f>
        <v>5.36840691771064</v>
      </c>
      <c r="L34" s="0" t="n">
        <f aca="false">IF(B34 &lt; 0.0926837 , (B34-0.0926837)/11.68432, EXP(MIN((B34-0.6682185)/0.1273591,86.4))-0.0109)</f>
        <v>1.15255584981654</v>
      </c>
      <c r="M34" s="4" t="n">
        <f aca="false">(LOG(L34,2)-LOG(0.18,2))</f>
        <v>2.67876784987737</v>
      </c>
      <c r="N34" s="0" t="n">
        <f aca="false">POWER(2, B34*17.52-9.72)</f>
        <v>5.01065775449651</v>
      </c>
      <c r="O34" s="4" t="n">
        <f aca="false">(LOG(N34,2)-LOG(0.18,2))</f>
        <v>4.79893118833241</v>
      </c>
      <c r="P34" s="0" t="n">
        <f aca="false">IF(B34 &gt; 0.155251141552511 , POWER( 2, B34*17.52-9.72), (B34 - 0.0729055341958355) / 10.5402377416545)</f>
        <v>5.01065775449651</v>
      </c>
      <c r="Q34" s="4" t="n">
        <f aca="false">(LOG(P34,2)-LOG(0.18,2))</f>
        <v>4.79893118833241</v>
      </c>
      <c r="R34" s="3" t="n">
        <f aca="false">IF(C34&lt; 0.081 , C34/4.5, POWER((C34 + 0.099)/1.099, 1/0.45))</f>
        <v>0.535297109910742</v>
      </c>
      <c r="S34" s="4" t="n">
        <f aca="false">(LOG(R34,2)-LOG(0.18,2))</f>
        <v>1.57234295695412</v>
      </c>
      <c r="T34" s="3"/>
    </row>
    <row r="35" customFormat="false" ht="12.8" hidden="false" customHeight="false" outlineLevel="0" collapsed="false">
      <c r="A35" s="0" t="n">
        <f aca="false">A34+32</f>
        <v>736</v>
      </c>
      <c r="B35" s="0" t="n">
        <f aca="false">A35/1024</f>
        <v>0.71875</v>
      </c>
      <c r="C35" s="0" t="n">
        <f aca="false">(A35-64)/876</f>
        <v>0.767123287671233</v>
      </c>
      <c r="D35" s="0" t="n">
        <f aca="false">IF(B35 &lt; 0.1496582 , (B35-0.0926363)/5.3676533, EXP(MIN((B35-0.5696259)/0.1073531,86.4))-0.00937677)</f>
        <v>4.0018581354216</v>
      </c>
      <c r="E35" s="4" t="n">
        <f aca="false">(LOG(D35,2)-LOG(0.18,2))</f>
        <v>4.4746012134093</v>
      </c>
      <c r="F35" s="4" t="n">
        <f aca="false">(POWER(2, (B35-0.09286412512219)/0.064795419634129+6) - 64) / ((POWER(2,18) - 16) / 117.45)</f>
        <v>23.1609294070265</v>
      </c>
      <c r="G35" s="4" t="n">
        <f aca="false">(LOG(F35,2)-LOG(0.18,2))</f>
        <v>7.00755243050222</v>
      </c>
      <c r="H35" s="0" t="n">
        <f aca="false">IF(B35 &lt; 0.1673609919, (B35-0.09286412512)/6.621943712,EXP(MIN((B35-0.594922711)/0.1110146696,86.4))-0.01)</f>
        <v>3.04083020118021</v>
      </c>
      <c r="I35" s="4" t="n">
        <f aca="false">(LOG(H35,2)-LOG(0.18,2))</f>
        <v>4.07839644739938</v>
      </c>
      <c r="J35" s="0" t="n">
        <f aca="false">((POWER(10,B35/0.224282)-1)/155.975327)-0.01</f>
        <v>10.2546424471249</v>
      </c>
      <c r="K35" s="4" t="n">
        <f aca="false">(LOG(J35,2)-LOG(0.18,2))</f>
        <v>5.8321364728676</v>
      </c>
      <c r="L35" s="0" t="n">
        <f aca="false">IF(B35 &lt; 0.0926837 , (B35-0.0926837)/11.68432, EXP(MIN((B35-0.6682185)/0.1273591,86.4))-0.0109)</f>
        <v>1.47610488597009</v>
      </c>
      <c r="M35" s="4" t="n">
        <f aca="false">(LOG(L35,2)-LOG(0.18,2))</f>
        <v>3.03572642537621</v>
      </c>
      <c r="N35" s="0" t="n">
        <f aca="false">POWER(2, B35*17.52-9.72)</f>
        <v>7.32333097836965</v>
      </c>
      <c r="O35" s="4" t="n">
        <f aca="false">(LOG(N35,2)-LOG(0.18,2))</f>
        <v>5.34643118833241</v>
      </c>
      <c r="P35" s="0" t="n">
        <f aca="false">IF(B35 &gt; 0.155251141552511 , POWER( 2, B35*17.52-9.72), (B35 - 0.0729055341958355) / 10.5402377416545)</f>
        <v>7.32333097836965</v>
      </c>
      <c r="Q35" s="4" t="n">
        <f aca="false">(LOG(P35,2)-LOG(0.18,2))</f>
        <v>5.34643118833241</v>
      </c>
      <c r="R35" s="3" t="n">
        <f aca="false">IF(C35&lt; 0.081 , C35/4.5, POWER((C35 + 0.099)/1.099, 1/0.45))</f>
        <v>0.589090845780353</v>
      </c>
      <c r="S35" s="4" t="n">
        <f aca="false">(LOG(R35,2)-LOG(0.18,2))</f>
        <v>1.71049322775623</v>
      </c>
      <c r="T35" s="3"/>
    </row>
    <row r="36" customFormat="false" ht="12.8" hidden="false" customHeight="false" outlineLevel="0" collapsed="false">
      <c r="A36" s="0" t="n">
        <f aca="false">A35+32</f>
        <v>768</v>
      </c>
      <c r="B36" s="0" t="n">
        <f aca="false">A36/1024</f>
        <v>0.75</v>
      </c>
      <c r="C36" s="0" t="n">
        <f aca="false">(A36-64)/876</f>
        <v>0.80365296803653</v>
      </c>
      <c r="D36" s="0" t="n">
        <f aca="false">IF(B36 &lt; 0.1496582 , (B36-0.0926363)/5.3676533, EXP(MIN((B36-0.5696259)/0.1073531,86.4))-0.00937677)</f>
        <v>5.35722349424142</v>
      </c>
      <c r="E36" s="4" t="n">
        <f aca="false">(LOG(D36,2)-LOG(0.18,2))</f>
        <v>4.8954166724258</v>
      </c>
      <c r="F36" s="4" t="n">
        <f aca="false">(POWER(2, (B36-0.09286412512219)/0.064795419634129+6) - 64) / ((POWER(2,18) - 16) / 117.45)</f>
        <v>32.3661958181598</v>
      </c>
      <c r="G36" s="4" t="n">
        <f aca="false">(LOG(F36,2)-LOG(0.18,2))</f>
        <v>7.49034709063288</v>
      </c>
      <c r="H36" s="0" t="n">
        <f aca="false">IF(B36 &lt; 0.1673609919, (B36-0.09286412512)/6.621943712,EXP(MIN((B36-0.594922711)/0.1110146696,86.4))-0.01)</f>
        <v>4.03268097815022</v>
      </c>
      <c r="I36" s="4" t="n">
        <f aca="false">(LOG(H36,2)-LOG(0.18,2))</f>
        <v>4.48567046825295</v>
      </c>
      <c r="J36" s="0" t="n">
        <f aca="false">((POWER(10,B36/0.224282)-1)/155.975327)-0.01</f>
        <v>14.1398483295821</v>
      </c>
      <c r="K36" s="4" t="n">
        <f aca="false">(LOG(J36,2)-LOG(0.18,2))</f>
        <v>6.2956259284496</v>
      </c>
      <c r="L36" s="0" t="n">
        <f aca="false">IF(B36 &lt; 0.0926837 , (B36-0.0926837)/11.68432, EXP(MIN((B36-0.6682185)/0.1273591,86.4))-0.0109)</f>
        <v>1.88963067441071</v>
      </c>
      <c r="M36" s="4" t="n">
        <f aca="false">(LOG(L36,2)-LOG(0.18,2))</f>
        <v>3.39203547766627</v>
      </c>
      <c r="N36" s="0" t="n">
        <f aca="false">POWER(2, B36*17.52-9.72)</f>
        <v>10.7034204382889</v>
      </c>
      <c r="O36" s="4" t="n">
        <f aca="false">(LOG(N36,2)-LOG(0.18,2))</f>
        <v>5.89393118833241</v>
      </c>
      <c r="P36" s="0" t="n">
        <f aca="false">IF(B36 &gt; 0.155251141552511 , POWER( 2, B36*17.52-9.72), (B36 - 0.0729055341958355) / 10.5402377416545)</f>
        <v>10.7034204382889</v>
      </c>
      <c r="Q36" s="4" t="n">
        <f aca="false">(LOG(P36,2)-LOG(0.18,2))</f>
        <v>5.89393118833241</v>
      </c>
      <c r="R36" s="3" t="n">
        <f aca="false">IF(C36&lt; 0.081 , C36/4.5, POWER((C36 + 0.099)/1.099, 1/0.45))</f>
        <v>0.645730622428229</v>
      </c>
      <c r="S36" s="4" t="n">
        <f aca="false">(LOG(R36,2)-LOG(0.18,2))</f>
        <v>1.84293553895649</v>
      </c>
      <c r="T36" s="3"/>
    </row>
    <row r="37" customFormat="false" ht="12.8" hidden="false" customHeight="false" outlineLevel="0" collapsed="false">
      <c r="A37" s="0" t="n">
        <f aca="false">A36+32</f>
        <v>800</v>
      </c>
      <c r="B37" s="0" t="n">
        <f aca="false">A37/1024</f>
        <v>0.78125</v>
      </c>
      <c r="C37" s="0" t="n">
        <f aca="false">(A37-64)/876</f>
        <v>0.840182648401826</v>
      </c>
      <c r="D37" s="0" t="n">
        <f aca="false">IF(B37 &lt; 0.1496582 , (B37-0.0926363)/5.3676533, EXP(MIN((B37-0.5696259)/0.1073531,86.4))-0.00937677)</f>
        <v>7.1705563616222</v>
      </c>
      <c r="E37" s="4" t="n">
        <f aca="false">(LOG(D37,2)-LOG(0.18,2))</f>
        <v>5.31601624993929</v>
      </c>
      <c r="F37" s="4" t="n">
        <f aca="false">(POWER(2, (B37-0.09286412512219)/0.064795419634129+6) - 64) / ((POWER(2,18) - 16) / 117.45)</f>
        <v>45.2255532743568</v>
      </c>
      <c r="G37" s="4" t="n">
        <f aca="false">(LOG(F37,2)-LOG(0.18,2))</f>
        <v>7.9729974356249</v>
      </c>
      <c r="H37" s="0" t="n">
        <f aca="false">IF(B37 &lt; 0.1673609919, (B37-0.09286412512)/6.621943712,EXP(MIN((B37-0.594922711)/0.1110146696,86.4))-0.01)</f>
        <v>5.3469908560546</v>
      </c>
      <c r="I37" s="4" t="n">
        <f aca="false">(LOG(H37,2)-LOG(0.18,2))</f>
        <v>4.89265839790306</v>
      </c>
      <c r="J37" s="0" t="n">
        <f aca="false">((POWER(10,B37/0.224282)-1)/155.975327)-0.01</f>
        <v>19.4947013547953</v>
      </c>
      <c r="K37" s="4" t="n">
        <f aca="false">(LOG(J37,2)-LOG(0.18,2))</f>
        <v>6.75894133704453</v>
      </c>
      <c r="L37" s="0" t="n">
        <f aca="false">IF(B37 &lt; 0.0926837 , (B37-0.0926837)/11.68432, EXP(MIN((B37-0.6682185)/0.1273591,86.4))-0.0109)</f>
        <v>2.41815512850392</v>
      </c>
      <c r="M37" s="4" t="n">
        <f aca="false">(LOG(L37,2)-LOG(0.18,2))</f>
        <v>3.74783798707349</v>
      </c>
      <c r="N37" s="0" t="n">
        <f aca="false">POWER(2, B37*17.52-9.72)</f>
        <v>15.6435929793637</v>
      </c>
      <c r="O37" s="4" t="n">
        <f aca="false">(LOG(N37,2)-LOG(0.18,2))</f>
        <v>6.44143118833241</v>
      </c>
      <c r="P37" s="0" t="n">
        <f aca="false">IF(B37 &gt; 0.155251141552511 , POWER( 2, B37*17.52-9.72), (B37 - 0.0729055341958355) / 10.5402377416545)</f>
        <v>15.6435929793637</v>
      </c>
      <c r="Q37" s="4" t="n">
        <f aca="false">(LOG(P37,2)-LOG(0.18,2))</f>
        <v>6.44143118833241</v>
      </c>
      <c r="R37" s="3" t="n">
        <f aca="false">IF(C37&lt; 0.081 , C37/4.5, POWER((C37 + 0.099)/1.099, 1/0.45))</f>
        <v>0.705242693215729</v>
      </c>
      <c r="S37" s="4" t="n">
        <f aca="false">(LOG(R37,2)-LOG(0.18,2))</f>
        <v>1.9701229070513</v>
      </c>
      <c r="T37" s="3"/>
    </row>
    <row r="38" customFormat="false" ht="12.8" hidden="false" customHeight="false" outlineLevel="0" collapsed="false">
      <c r="A38" s="0" t="n">
        <f aca="false">A37+32</f>
        <v>832</v>
      </c>
      <c r="B38" s="0" t="n">
        <f aca="false">A38/1024</f>
        <v>0.8125</v>
      </c>
      <c r="C38" s="0" t="n">
        <f aca="false">(A38-64)/876</f>
        <v>0.876712328767123</v>
      </c>
      <c r="D38" s="0" t="n">
        <f aca="false">IF(B38 &lt; 0.1496582 , (B38-0.0926363)/5.3676533, EXP(MIN((B38-0.5696259)/0.1073531,86.4))-0.00937677)</f>
        <v>9.59660042902157</v>
      </c>
      <c r="E38" s="4" t="n">
        <f aca="false">(LOG(D38,2)-LOG(0.18,2))</f>
        <v>5.73645461366618</v>
      </c>
      <c r="F38" s="4" t="n">
        <f aca="false">(POWER(2, (B38-0.09286412512219)/0.064795419634129+6) - 64) / ((POWER(2,18) - 16) / 117.45)</f>
        <v>63.1895172489629</v>
      </c>
      <c r="G38" s="4" t="n">
        <f aca="false">(LOG(F38,2)-LOG(0.18,2))</f>
        <v>8.45554452726603</v>
      </c>
      <c r="H38" s="0" t="n">
        <f aca="false">IF(B38 &lt; 0.1673609919, (B38-0.09286412512)/6.621943712,EXP(MIN((B38-0.594922711)/0.1110146696,86.4))-0.01)</f>
        <v>7.08859402385578</v>
      </c>
      <c r="I38" s="4" t="n">
        <f aca="false">(LOG(H38,2)-LOG(0.18,2))</f>
        <v>5.29943069506984</v>
      </c>
      <c r="J38" s="0" t="n">
        <f aca="false">((POWER(10,B38/0.224282)-1)/155.975327)-0.01</f>
        <v>26.8751212834039</v>
      </c>
      <c r="K38" s="4" t="n">
        <f aca="false">(LOG(J38,2)-LOG(0.18,2))</f>
        <v>7.22213054860357</v>
      </c>
      <c r="L38" s="0" t="n">
        <f aca="false">IF(B38 &lt; 0.0926837 , (B38-0.0926837)/11.68432, EXP(MIN((B38-0.6682185)/0.1273591,86.4))-0.0109)</f>
        <v>3.09365858290246</v>
      </c>
      <c r="M38" s="4" t="n">
        <f aca="false">(LOG(L38,2)-LOG(0.18,2))</f>
        <v>4.10324517764293</v>
      </c>
      <c r="N38" s="0" t="n">
        <f aca="false">POWER(2, B38*17.52-9.72)</f>
        <v>22.8639062358575</v>
      </c>
      <c r="O38" s="4" t="n">
        <f aca="false">(LOG(N38,2)-LOG(0.18,2))</f>
        <v>6.98893118833241</v>
      </c>
      <c r="P38" s="0" t="n">
        <f aca="false">IF(B38 &gt; 0.155251141552511 , POWER( 2, B38*17.52-9.72), (B38 - 0.0729055341958355) / 10.5402377416545)</f>
        <v>22.8639062358575</v>
      </c>
      <c r="Q38" s="4" t="n">
        <f aca="false">(LOG(P38,2)-LOG(0.18,2))</f>
        <v>6.98893118833241</v>
      </c>
      <c r="R38" s="3" t="n">
        <f aca="false">IF(C38&lt; 0.081 , C38/4.5, POWER((C38 + 0.099)/1.099, 1/0.45))</f>
        <v>0.767652497327636</v>
      </c>
      <c r="S38" s="4" t="n">
        <f aca="false">(LOG(R38,2)-LOG(0.18,2))</f>
        <v>2.09245646970535</v>
      </c>
      <c r="T38" s="3"/>
    </row>
    <row r="39" customFormat="false" ht="12.8" hidden="false" customHeight="false" outlineLevel="0" collapsed="false">
      <c r="A39" s="0" t="n">
        <f aca="false">A38+32</f>
        <v>864</v>
      </c>
      <c r="B39" s="0" t="n">
        <f aca="false">A39/1024</f>
        <v>0.84375</v>
      </c>
      <c r="C39" s="0" t="n">
        <f aca="false">(A39-64)/876</f>
        <v>0.91324200913242</v>
      </c>
      <c r="D39" s="0" t="n">
        <f aca="false">IF(B39 &lt; 0.1496582 , (B39-0.0926363)/5.3676533, EXP(MIN((B39-0.5696259)/0.1073531,86.4))-0.00937677)</f>
        <v>12.8423860885873</v>
      </c>
      <c r="E39" s="4" t="n">
        <f aca="false">(LOG(D39,2)-LOG(0.18,2))</f>
        <v>6.15677256031838</v>
      </c>
      <c r="F39" s="4" t="n">
        <f aca="false">(POWER(2, (B39-0.09286412512219)/0.064795419634129+6) - 64) / ((POWER(2,18) - 16) / 117.45)</f>
        <v>88.2843948725283</v>
      </c>
      <c r="G39" s="4" t="n">
        <f aca="false">(LOG(F39,2)-LOG(0.18,2))</f>
        <v>8.93801773321545</v>
      </c>
      <c r="H39" s="0" t="n">
        <f aca="false">IF(B39 &lt; 0.1673609919, (B39-0.09286412512)/6.621943712,EXP(MIN((B39-0.594922711)/0.1110146696,86.4))-0.01)</f>
        <v>9.39640715460042</v>
      </c>
      <c r="I39" s="4" t="n">
        <f aca="false">(LOG(H39,2)-LOG(0.18,2))</f>
        <v>5.7060404162841</v>
      </c>
      <c r="J39" s="0" t="n">
        <f aca="false">((POWER(10,B39/0.224282)-1)/155.975327)-0.01</f>
        <v>37.0473142579132</v>
      </c>
      <c r="K39" s="4" t="n">
        <f aca="false">(LOG(J39,2)-LOG(0.18,2))</f>
        <v>7.68522824148004</v>
      </c>
      <c r="L39" s="0" t="n">
        <f aca="false">IF(B39 &lt; 0.0926837 , (B39-0.0926837)/11.68432, EXP(MIN((B39-0.6682185)/0.1273591,86.4))-0.0109)</f>
        <v>3.95701488244637</v>
      </c>
      <c r="M39" s="4" t="n">
        <f aca="false">(LOG(L39,2)-LOG(0.18,2))</f>
        <v>4.45834367967062</v>
      </c>
      <c r="N39" s="0" t="n">
        <f aca="false">POWER(2, B39*17.52-9.72)</f>
        <v>33.4167610376772</v>
      </c>
      <c r="O39" s="4" t="n">
        <f aca="false">(LOG(N39,2)-LOG(0.18,2))</f>
        <v>7.53643118833241</v>
      </c>
      <c r="P39" s="0" t="n">
        <f aca="false">IF(B39 &gt; 0.155251141552511 , POWER( 2, B39*17.52-9.72), (B39 - 0.0729055341958355) / 10.5402377416545)</f>
        <v>33.4167610376772</v>
      </c>
      <c r="Q39" s="4" t="n">
        <f aca="false">(LOG(P39,2)-LOG(0.18,2))</f>
        <v>7.53643118833241</v>
      </c>
      <c r="R39" s="3" t="n">
        <f aca="false">IF(C39&lt; 0.081 , C39/4.5, POWER((C39 + 0.099)/1.099, 1/0.45))</f>
        <v>0.832984715294213</v>
      </c>
      <c r="S39" s="4" t="n">
        <f aca="false">(LOG(R39,2)-LOG(0.18,2))</f>
        <v>2.21029311680112</v>
      </c>
      <c r="T39" s="3"/>
    </row>
    <row r="40" customFormat="false" ht="12.8" hidden="false" customHeight="false" outlineLevel="0" collapsed="false">
      <c r="A40" s="0" t="n">
        <f aca="false">A39+32</f>
        <v>896</v>
      </c>
      <c r="B40" s="0" t="n">
        <f aca="false">A40/1024</f>
        <v>0.875</v>
      </c>
      <c r="C40" s="0" t="n">
        <f aca="false">(A40-64)/876</f>
        <v>0.949771689497717</v>
      </c>
      <c r="D40" s="0" t="n">
        <f aca="false">IF(B40 &lt; 0.1496582 , (B40-0.0926363)/5.3676533, EXP(MIN((B40-0.5696259)/0.1073531,86.4))-0.00937677)</f>
        <v>17.1848977063319</v>
      </c>
      <c r="E40" s="4" t="n">
        <f aca="false">(LOG(D40,2)-LOG(0.18,2))</f>
        <v>6.57700054726593</v>
      </c>
      <c r="F40" s="4" t="n">
        <f aca="false">(POWER(2, (B40-0.09286412512219)/0.064795419634129+6) - 64) / ((POWER(2,18) - 16) / 117.45)</f>
        <v>123.340849218125</v>
      </c>
      <c r="G40" s="4" t="n">
        <f aca="false">(LOG(F40,2)-LOG(0.18,2))</f>
        <v>9.42043806271683</v>
      </c>
      <c r="H40" s="0" t="n">
        <f aca="false">IF(B40 &lt; 0.1673609919, (B40-0.09286412512)/6.621943712,EXP(MIN((B40-0.594922711)/0.1110146696,86.4))-0.01)</f>
        <v>12.4545099100987</v>
      </c>
      <c r="I40" s="4" t="n">
        <f aca="false">(LOG(H40,2)-LOG(0.18,2))</f>
        <v>6.1125275352938</v>
      </c>
      <c r="J40" s="0" t="n">
        <f aca="false">((POWER(10,B40/0.224282)-1)/155.975327)-0.01</f>
        <v>51.0673173080869</v>
      </c>
      <c r="K40" s="4" t="n">
        <f aca="false">(LOG(J40,2)-LOG(0.18,2))</f>
        <v>8.14825955593809</v>
      </c>
      <c r="L40" s="0" t="n">
        <f aca="false">IF(B40 &lt; 0.0926837 , (B40-0.0926837)/11.68432, EXP(MIN((B40-0.6682185)/0.1273591,86.4))-0.0109)</f>
        <v>5.06046460592085</v>
      </c>
      <c r="M40" s="4" t="n">
        <f aca="false">(LOG(L40,2)-LOG(0.18,2))</f>
        <v>4.81320103449455</v>
      </c>
      <c r="N40" s="0" t="n">
        <f aca="false">POWER(2, B40*17.52-9.72)</f>
        <v>48.8402946867379</v>
      </c>
      <c r="O40" s="4" t="n">
        <f aca="false">(LOG(N40,2)-LOG(0.18,2))</f>
        <v>8.08393118833241</v>
      </c>
      <c r="P40" s="0" t="n">
        <f aca="false">IF(B40 &gt; 0.155251141552511 , POWER( 2, B40*17.52-9.72), (B40 - 0.0729055341958355) / 10.5402377416545)</f>
        <v>48.8402946867379</v>
      </c>
      <c r="Q40" s="4" t="n">
        <f aca="false">(LOG(P40,2)-LOG(0.18,2))</f>
        <v>8.08393118833241</v>
      </c>
      <c r="R40" s="3" t="n">
        <f aca="false">IF(C40&lt; 0.081 , C40/4.5, POWER((C40 + 0.099)/1.099, 1/0.45))</f>
        <v>0.901263318813671</v>
      </c>
      <c r="S40" s="4" t="n">
        <f aca="false">(LOG(R40,2)-LOG(0.18,2))</f>
        <v>2.32395176801427</v>
      </c>
      <c r="T40" s="3"/>
    </row>
    <row r="41" customFormat="false" ht="12.8" hidden="false" customHeight="false" outlineLevel="0" collapsed="false">
      <c r="A41" s="0" t="n">
        <f aca="false">A40+32</f>
        <v>928</v>
      </c>
      <c r="B41" s="0" t="n">
        <f aca="false">A41/1024</f>
        <v>0.90625</v>
      </c>
      <c r="C41" s="0" t="n">
        <f aca="false">(A41-64)/876</f>
        <v>0.986301369863014</v>
      </c>
      <c r="D41" s="0" t="n">
        <f aca="false">IF(B41 &lt; 0.1496582 , (B41-0.0926363)/5.3676533, EXP(MIN((B41-0.5696259)/0.1073531,86.4))-0.00937677)</f>
        <v>22.994710530747</v>
      </c>
      <c r="E41" s="4" t="n">
        <f aca="false">(LOG(D41,2)-LOG(0.18,2))</f>
        <v>6.99716131966412</v>
      </c>
      <c r="F41" s="4" t="n">
        <f aca="false">(POWER(2, (B41-0.09286412512219)/0.064795419634129+6) - 64) / ((POWER(2,18) - 16) / 117.45)</f>
        <v>172.313193682991</v>
      </c>
      <c r="G41" s="4" t="n">
        <f aca="false">(LOG(F41,2)-LOG(0.18,2))</f>
        <v>9.90282054822651</v>
      </c>
      <c r="H41" s="0" t="n">
        <f aca="false">IF(B41 &lt; 0.1673609919, (B41-0.09286412512)/6.621943712,EXP(MIN((B41-0.594922711)/0.1110146696,86.4))-0.01)</f>
        <v>16.5068278116651</v>
      </c>
      <c r="I41" s="4" t="n">
        <f aca="false">(LOG(H41,2)-LOG(0.18,2))</f>
        <v>6.51892218117571</v>
      </c>
      <c r="J41" s="0" t="n">
        <f aca="false">((POWER(10,B41/0.224282)-1)/155.975327)-0.01</f>
        <v>70.3906319580788</v>
      </c>
      <c r="K41" s="4" t="n">
        <f aca="false">(LOG(J41,2)-LOG(0.18,2))</f>
        <v>8.61124272164301</v>
      </c>
      <c r="L41" s="0" t="n">
        <f aca="false">IF(B41 &lt; 0.0926837 , (B41-0.0926837)/11.68432, EXP(MIN((B41-0.6682185)/0.1273591,86.4))-0.0109)</f>
        <v>6.47077607625954</v>
      </c>
      <c r="M41" s="4" t="n">
        <f aca="false">(LOG(L41,2)-LOG(0.18,2))</f>
        <v>5.16786994138882</v>
      </c>
      <c r="N41" s="0" t="n">
        <f aca="false">POWER(2, B41*17.52-9.72)</f>
        <v>71.3825730266885</v>
      </c>
      <c r="O41" s="4" t="n">
        <f aca="false">(LOG(N41,2)-LOG(0.18,2))</f>
        <v>8.63143118833241</v>
      </c>
      <c r="P41" s="0" t="n">
        <f aca="false">IF(B41 &gt; 0.155251141552511 , POWER( 2, B41*17.52-9.72), (B41 - 0.0729055341958355) / 10.5402377416545)</f>
        <v>71.3825730266885</v>
      </c>
      <c r="Q41" s="4" t="n">
        <f aca="false">(LOG(P41,2)-LOG(0.18,2))</f>
        <v>8.63143118833241</v>
      </c>
      <c r="R41" s="3" t="n">
        <f aca="false">IF(C41&lt; 0.081 , C41/4.5, POWER((C41 + 0.099)/1.099, 1/0.45))</f>
        <v>0.972511615642659</v>
      </c>
      <c r="S41" s="4" t="n">
        <f aca="false">(LOG(R41,2)-LOG(0.18,2))</f>
        <v>2.43371857514283</v>
      </c>
      <c r="T41" s="3"/>
    </row>
    <row r="42" customFormat="false" ht="12.8" hidden="false" customHeight="false" outlineLevel="0" collapsed="false">
      <c r="A42" s="0" t="n">
        <f aca="false">A41+32</f>
        <v>960</v>
      </c>
      <c r="B42" s="0" t="n">
        <f aca="false">A42/1024</f>
        <v>0.9375</v>
      </c>
      <c r="C42" s="0" t="n">
        <f aca="false">(A42-64)/876</f>
        <v>1.02283105022831</v>
      </c>
      <c r="D42" s="0" t="n">
        <f aca="false">IF(B42 &lt; 0.1496582 , (B42-0.0926363)/5.3676533, EXP(MIN((B42-0.5696259)/0.1073531,86.4))-0.00937677)</f>
        <v>30.767614330661</v>
      </c>
      <c r="E42" s="4" t="n">
        <f aca="false">(LOG(D42,2)-LOG(0.18,2))</f>
        <v>7.41727186706814</v>
      </c>
      <c r="F42" s="4" t="n">
        <f aca="false">(POWER(2, (B42-0.09286412512219)/0.064795419634129+6) - 64) / ((POWER(2,18) - 16) / 117.45)</f>
        <v>240.725432374971</v>
      </c>
      <c r="G42" s="4" t="n">
        <f aca="false">(LOG(F42,2)-LOG(0.18,2))</f>
        <v>10.3851759471027</v>
      </c>
      <c r="H42" s="0" t="n">
        <f aca="false">IF(B42 &lt; 0.1673609919, (B42-0.09286412512)/6.621943712,EXP(MIN((B42-0.594922711)/0.1110146696,86.4))-0.01)</f>
        <v>21.8765886366832</v>
      </c>
      <c r="I42" s="4" t="n">
        <f aca="false">(LOG(H42,2)-LOG(0.18,2))</f>
        <v>6.92524706976681</v>
      </c>
      <c r="J42" s="0" t="n">
        <f aca="false">((POWER(10,B42/0.224282)-1)/155.975327)-0.01</f>
        <v>97.0233286648005</v>
      </c>
      <c r="K42" s="4" t="n">
        <f aca="false">(LOG(J42,2)-LOG(0.18,2))</f>
        <v>9.07419095941115</v>
      </c>
      <c r="L42" s="0" t="n">
        <f aca="false">IF(B42 &lt; 0.0926837 , (B42-0.0926837)/11.68432, EXP(MIN((B42-0.6682185)/0.1273591,86.4))-0.0109)</f>
        <v>8.27328542585279</v>
      </c>
      <c r="M42" s="4" t="n">
        <f aca="false">(LOG(L42,2)-LOG(0.18,2))</f>
        <v>5.52239154388735</v>
      </c>
      <c r="N42" s="0" t="n">
        <f aca="false">POWER(2, B42*17.52-9.72)</f>
        <v>104.329258547536</v>
      </c>
      <c r="O42" s="4" t="n">
        <f aca="false">(LOG(N42,2)-LOG(0.18,2))</f>
        <v>9.17893118833241</v>
      </c>
      <c r="P42" s="0" t="n">
        <f aca="false">IF(B42 &gt; 0.155251141552511 , POWER( 2, B42*17.52-9.72), (B42 - 0.0729055341958355) / 10.5402377416545)</f>
        <v>104.329258547536</v>
      </c>
      <c r="Q42" s="4" t="n">
        <f aca="false">(LOG(P42,2)-LOG(0.18,2))</f>
        <v>9.17893118833241</v>
      </c>
      <c r="R42" s="3" t="n">
        <f aca="false">IF(C42&lt; 0.081 , C42/4.5, POWER((C42 + 0.099)/1.099, 1/0.45))</f>
        <v>1.04675229019612</v>
      </c>
      <c r="S42" s="4" t="n">
        <f aca="false">(LOG(R42,2)-LOG(0.18,2))</f>
        <v>2.5398512628959</v>
      </c>
      <c r="T42" s="3"/>
    </row>
    <row r="43" customFormat="false" ht="12.8" hidden="false" customHeight="false" outlineLevel="0" collapsed="false">
      <c r="A43" s="0" t="n">
        <f aca="false">A42+32</f>
        <v>992</v>
      </c>
      <c r="B43" s="0" t="n">
        <f aca="false">A43/1024</f>
        <v>0.96875</v>
      </c>
      <c r="C43" s="0" t="n">
        <f aca="false">(A43-64)/876</f>
        <v>1.05936073059361</v>
      </c>
      <c r="D43" s="0" t="n">
        <f aca="false">IF(B43 &lt; 0.1496582 , (B43-0.0926363)/5.3676533, EXP(MIN((B43-0.5696259)/0.1073531,86.4))-0.00937677)</f>
        <v>41.1669224165975</v>
      </c>
      <c r="E43" s="4" t="n">
        <f aca="false">(LOG(D43,2)-LOG(0.18,2))</f>
        <v>7.83734488198162</v>
      </c>
      <c r="F43" s="4" t="n">
        <f aca="false">(POWER(2, (B43-0.09286412512219)/0.064795419634129+6) - 64) / ((POWER(2,18) - 16) / 117.45)</f>
        <v>336.294359163973</v>
      </c>
      <c r="G43" s="4" t="n">
        <f aca="false">(LOG(F43,2)-LOG(0.18,2))</f>
        <v>10.8675119581182</v>
      </c>
      <c r="H43" s="0" t="n">
        <f aca="false">IF(B43 &lt; 0.1673609919, (B43-0.09286412512)/6.621943712,EXP(MIN((B43-0.594922711)/0.1110146696,86.4))-0.01)</f>
        <v>28.9921042547335</v>
      </c>
      <c r="I43" s="4" t="n">
        <f aca="false">(LOG(H43,2)-LOG(0.18,2))</f>
        <v>7.33151933161379</v>
      </c>
      <c r="J43" s="0" t="n">
        <f aca="false">((POWER(10,B43/0.224282)-1)/155.975327)-0.01</f>
        <v>133.730309155466</v>
      </c>
      <c r="K43" s="4" t="n">
        <f aca="false">(LOG(J43,2)-LOG(0.18,2))</f>
        <v>9.53711385859222</v>
      </c>
      <c r="L43" s="0" t="n">
        <f aca="false">IF(B43 &lt; 0.0926837 , (B43-0.0926837)/11.68432, EXP(MIN((B43-0.6682185)/0.1273591,86.4))-0.0109)</f>
        <v>10.5770601761148</v>
      </c>
      <c r="M43" s="4" t="n">
        <f aca="false">(LOG(L43,2)-LOG(0.18,2))</f>
        <v>5.87679797884732</v>
      </c>
      <c r="N43" s="0" t="n">
        <f aca="false">POWER(2, B43*17.52-9.72)</f>
        <v>152.482513974511</v>
      </c>
      <c r="O43" s="4" t="n">
        <f aca="false">(LOG(N43,2)-LOG(0.18,2))</f>
        <v>9.72643118833241</v>
      </c>
      <c r="P43" s="0" t="n">
        <f aca="false">IF(B43 &gt; 0.155251141552511 , POWER( 2, B43*17.52-9.72), (B43 - 0.0729055341958355) / 10.5402377416545)</f>
        <v>152.482513974511</v>
      </c>
      <c r="Q43" s="4" t="n">
        <f aca="false">(LOG(P43,2)-LOG(0.18,2))</f>
        <v>9.72643118833241</v>
      </c>
      <c r="R43" s="3" t="n">
        <f aca="false">IF(C43&lt; 0.081 , C43/4.5, POWER((C43 + 0.099)/1.099, 1/0.45))</f>
        <v>1.12400744039584</v>
      </c>
      <c r="S43" s="4" t="n">
        <f aca="false">(LOG(R43,2)-LOG(0.18,2))</f>
        <v>2.64258277387937</v>
      </c>
      <c r="T43" s="3"/>
    </row>
    <row r="44" customFormat="false" ht="12.8" hidden="false" customHeight="false" outlineLevel="0" collapsed="false">
      <c r="A44" s="0" t="n">
        <f aca="false">A43+32</f>
        <v>1024</v>
      </c>
      <c r="B44" s="0" t="n">
        <f aca="false">A44/1024</f>
        <v>1</v>
      </c>
      <c r="C44" s="0" t="n">
        <f aca="false">(A44-64)/876</f>
        <v>1.0958904109589</v>
      </c>
      <c r="D44" s="0" t="n">
        <f aca="false">IF(B44 &lt; 0.1496582 , (B44-0.0926363)/5.3676533, EXP(MIN((B44-0.5696259)/0.1073531,86.4))-0.00937677)</f>
        <v>55.0800765543627</v>
      </c>
      <c r="E44" s="4" t="n">
        <f aca="false">(LOG(D44,2)-LOG(0.18,2))</f>
        <v>8.25738984785828</v>
      </c>
      <c r="F44" s="4" t="n">
        <f aca="false">(POWER(2, (B44-0.09286412512219)/0.064795419634129+6) - 64) / ((POWER(2,18) - 16) / 117.45)</f>
        <v>469.80000000002</v>
      </c>
      <c r="G44" s="4" t="n">
        <f aca="false">(LOG(F44,2)-LOG(0.18,2))</f>
        <v>11.3498340914573</v>
      </c>
      <c r="H44" s="0" t="n">
        <f aca="false">IF(B44 &lt; 0.1673609919, (B44-0.09286412512)/6.621943712,EXP(MIN((B44-0.594922711)/0.1110146696,86.4))-0.01)</f>
        <v>38.4209343573379</v>
      </c>
      <c r="I44" s="4" t="n">
        <f aca="false">(LOG(H44,2)-LOG(0.18,2))</f>
        <v>7.73775188749929</v>
      </c>
      <c r="J44" s="0" t="n">
        <f aca="false">((POWER(10,B44/0.224282)-1)/155.975327)-0.01</f>
        <v>184.322347640325</v>
      </c>
      <c r="K44" s="4" t="n">
        <f aca="false">(LOG(J44,2)-LOG(0.18,2))</f>
        <v>10.0000183751491</v>
      </c>
      <c r="L44" s="0" t="n">
        <f aca="false">IF(B44 &lt; 0.0926837 , (B44-0.0926837)/11.68432, EXP(MIN((B44-0.6682185)/0.1273591,86.4))-0.0109)</f>
        <v>13.5214987728645</v>
      </c>
      <c r="M44" s="4" t="n">
        <f aca="false">(LOG(L44,2)-LOG(0.18,2))</f>
        <v>6.23111435735004</v>
      </c>
      <c r="N44" s="0" t="n">
        <f aca="false">POWER(2, B44*17.52-9.72)</f>
        <v>222.860944203808</v>
      </c>
      <c r="O44" s="4" t="n">
        <f aca="false">(LOG(N44,2)-LOG(0.18,2))</f>
        <v>10.2739311883324</v>
      </c>
      <c r="P44" s="0" t="n">
        <f aca="false">IF(B44 &gt; 0.155251141552511 , POWER( 2, B44*17.52-9.72), (B44 - 0.0729055341958355) / 10.5402377416545)</f>
        <v>222.860944203808</v>
      </c>
      <c r="Q44" s="4" t="n">
        <f aca="false">(LOG(P44,2)-LOG(0.18,2))</f>
        <v>10.2739311883324</v>
      </c>
      <c r="R44" s="3" t="n">
        <f aca="false">IF(C44&lt; 0.081 , C44/4.5, POWER((C44 + 0.099)/1.099, 1/0.45))</f>
        <v>1.20429861122408</v>
      </c>
      <c r="S44" s="4" t="n">
        <f aca="false">(LOG(R44,2)-LOG(0.18,2))</f>
        <v>2.74212434747132</v>
      </c>
      <c r="T44" s="3"/>
    </row>
    <row r="45" customFormat="false" ht="12.8" hidden="false" customHeight="false" outlineLevel="0" collapsed="false">
      <c r="E45" s="4"/>
      <c r="F45" s="4"/>
      <c r="G45" s="4"/>
      <c r="I45" s="4"/>
    </row>
    <row r="46" customFormat="false" ht="12.8" hidden="false" customHeight="false" outlineLevel="0" collapsed="false">
      <c r="E46" s="4"/>
      <c r="F46" s="4"/>
      <c r="G46" s="4"/>
      <c r="I46" s="4"/>
    </row>
    <row r="47" customFormat="false" ht="12.8" hidden="false" customHeight="false" outlineLevel="0" collapsed="false">
      <c r="E47" s="4"/>
      <c r="F47" s="4"/>
      <c r="G47" s="4"/>
      <c r="I47" s="4"/>
    </row>
    <row r="48" customFormat="false" ht="12.8" hidden="false" customHeight="false" outlineLevel="0" collapsed="false">
      <c r="E48" s="4"/>
      <c r="F48" s="4"/>
      <c r="G48" s="4"/>
      <c r="I48" s="4"/>
    </row>
    <row r="49" customFormat="false" ht="12.8" hidden="false" customHeight="false" outlineLevel="0" collapsed="false">
      <c r="E49" s="4"/>
      <c r="F49" s="4"/>
      <c r="G49" s="4"/>
      <c r="I49" s="4"/>
    </row>
    <row r="50" customFormat="false" ht="12.8" hidden="false" customHeight="false" outlineLevel="0" collapsed="false">
      <c r="E50" s="4"/>
      <c r="F50" s="4"/>
      <c r="G50" s="4"/>
      <c r="I50" s="4"/>
    </row>
    <row r="51" customFormat="false" ht="12.8" hidden="false" customHeight="false" outlineLevel="0" collapsed="false">
      <c r="E51" s="4"/>
      <c r="F51" s="4"/>
      <c r="G51" s="4"/>
      <c r="I51" s="4"/>
    </row>
    <row r="52" customFormat="false" ht="12.8" hidden="false" customHeight="false" outlineLevel="0" collapsed="false">
      <c r="E52" s="4"/>
      <c r="F52" s="4"/>
      <c r="G52" s="4"/>
      <c r="I52" s="4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383</TotalTime>
  <Application>LibreOffice/7.6.2.1$MacOSX_AARCH64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2020-03-05T12:02:18Z</dcterms:created>
  <dc:creator/>
  <dc:description/>
  <dc:language>en-US</dc:language>
  <cp:lastModifiedBy/>
  <dcterms:modified xsi:type="dcterms:W3CDTF">2023-11-08T09:41:06Z</dcterms:modified>
  <cp:revision>27</cp:revision>
  <dc:subject/>
  <dc:title/>
</cp:coreProperties>
</file>